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ivancernusak/Documents/Teaching_BcMgrPhD/TeoriaChemickejVazby/Cvicenie-Skusanie/excely/"/>
    </mc:Choice>
  </mc:AlternateContent>
  <xr:revisionPtr revIDLastSave="0" documentId="8_{563BFF7C-94B7-FA46-92E4-EFAF17EF4D80}" xr6:coauthVersionLast="47" xr6:coauthVersionMax="47" xr10:uidLastSave="{00000000-0000-0000-0000-000000000000}"/>
  <bookViews>
    <workbookView xWindow="8320" yWindow="4100" windowWidth="20480" windowHeight="12340" activeTab="1" xr2:uid="{84E8187B-1482-9043-9612-506881D37D78}"/>
  </bookViews>
  <sheets>
    <sheet name="omega" sheetId="1" r:id="rId1"/>
    <sheet name="freq_wavelen" sheetId="2" r:id="rId2"/>
    <sheet name="Be_Re" sheetId="6" r:id="rId3"/>
    <sheet name="deBroglie" sheetId="3" r:id="rId4"/>
    <sheet name="DisocEne" sheetId="4" r:id="rId5"/>
    <sheet name="PopLevel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6" l="1"/>
  <c r="B12" i="6"/>
  <c r="B13" i="6"/>
  <c r="B11" i="6"/>
  <c r="I26" i="2"/>
  <c r="K26" i="2"/>
  <c r="E26" i="2"/>
  <c r="G26" i="2"/>
  <c r="F26" i="2"/>
  <c r="G11" i="2"/>
  <c r="F11" i="2"/>
  <c r="E11" i="2"/>
  <c r="L13" i="2"/>
  <c r="I28" i="2"/>
  <c r="K28" i="2"/>
  <c r="D28" i="2"/>
  <c r="P3" i="5"/>
  <c r="P4" i="5"/>
  <c r="E20" i="2"/>
  <c r="G20" i="2"/>
  <c r="F20" i="2"/>
  <c r="O20" i="2"/>
  <c r="I27" i="2"/>
  <c r="K27" i="2"/>
  <c r="I24" i="2"/>
  <c r="K24" i="2"/>
  <c r="I25" i="2"/>
  <c r="K25" i="2"/>
  <c r="B25" i="2"/>
  <c r="B27" i="2"/>
  <c r="B26" i="2"/>
  <c r="D7" i="5"/>
  <c r="D8" i="5"/>
  <c r="H8" i="5"/>
  <c r="G8" i="5"/>
  <c r="E24" i="2"/>
  <c r="G24" i="2"/>
  <c r="F24" i="2"/>
  <c r="E13" i="2"/>
  <c r="G13" i="2"/>
  <c r="F13" i="2"/>
  <c r="I10" i="2"/>
  <c r="K10" i="2"/>
  <c r="F11" i="4"/>
  <c r="F10" i="4"/>
  <c r="F9" i="4"/>
  <c r="F8" i="4"/>
  <c r="F7" i="4"/>
  <c r="F6" i="4"/>
  <c r="F5" i="4"/>
  <c r="F4" i="4"/>
  <c r="E11" i="4"/>
  <c r="E10" i="4"/>
  <c r="E9" i="4"/>
  <c r="E8" i="4"/>
  <c r="E7" i="4"/>
  <c r="E6" i="4"/>
  <c r="E5" i="4"/>
  <c r="E4" i="4"/>
  <c r="D11" i="4"/>
  <c r="D10" i="4"/>
  <c r="D9" i="4"/>
  <c r="D8" i="4"/>
  <c r="D7" i="4"/>
  <c r="D6" i="4"/>
  <c r="D5" i="4"/>
  <c r="D4" i="4"/>
  <c r="I18" i="2"/>
  <c r="K18" i="2"/>
  <c r="I13" i="2"/>
  <c r="K13" i="2"/>
  <c r="I22" i="2"/>
  <c r="K22" i="2"/>
  <c r="E22" i="2"/>
  <c r="G22" i="2"/>
  <c r="H22" i="2"/>
  <c r="I5" i="3"/>
  <c r="I6" i="3"/>
  <c r="I8" i="3"/>
  <c r="K8" i="3"/>
  <c r="I20" i="2"/>
  <c r="I19" i="2"/>
  <c r="K19" i="2"/>
  <c r="I17" i="2"/>
  <c r="K17" i="2"/>
  <c r="E19" i="2"/>
  <c r="G19" i="2"/>
  <c r="E18" i="2"/>
  <c r="G18" i="2"/>
  <c r="F18" i="2"/>
  <c r="E17" i="2"/>
  <c r="G17" i="2"/>
  <c r="F17" i="2"/>
  <c r="I15" i="2"/>
  <c r="K15" i="2"/>
  <c r="I14" i="2"/>
  <c r="K14" i="2"/>
  <c r="I12" i="2"/>
  <c r="K12" i="2"/>
  <c r="E15" i="2"/>
  <c r="G15" i="2"/>
  <c r="F15" i="2"/>
  <c r="E14" i="2"/>
  <c r="G14" i="2"/>
  <c r="F14" i="2"/>
  <c r="E12" i="2"/>
  <c r="G12" i="2"/>
  <c r="F12" i="2"/>
  <c r="E10" i="2"/>
  <c r="J10" i="2"/>
  <c r="D4" i="3"/>
  <c r="I12" i="3"/>
  <c r="I13" i="3"/>
  <c r="I14" i="3"/>
  <c r="K14" i="3"/>
  <c r="E9" i="2"/>
  <c r="G9" i="2"/>
  <c r="F9" i="2"/>
  <c r="I8" i="2"/>
  <c r="E8" i="2"/>
  <c r="G8" i="2"/>
  <c r="F8" i="2"/>
  <c r="I2" i="2"/>
  <c r="B2" i="2"/>
  <c r="H2" i="1"/>
  <c r="D6" i="1"/>
  <c r="D8" i="1"/>
  <c r="D7" i="1"/>
  <c r="B2" i="1"/>
  <c r="C6" i="1"/>
  <c r="G5" i="1"/>
  <c r="H5" i="1"/>
  <c r="G9" i="5"/>
  <c r="G10" i="5"/>
  <c r="H9" i="5"/>
  <c r="H10" i="5"/>
  <c r="J6" i="2"/>
  <c r="C8" i="1"/>
  <c r="C7" i="1"/>
  <c r="C11" i="1"/>
  <c r="G11" i="1"/>
  <c r="D13" i="1"/>
  <c r="D14" i="1"/>
  <c r="D15" i="1"/>
  <c r="E11" i="1"/>
  <c r="D11" i="1"/>
  <c r="F22" i="2"/>
  <c r="H19" i="2"/>
  <c r="F19" i="2"/>
  <c r="E25" i="2"/>
  <c r="G25" i="2"/>
  <c r="F25" i="2"/>
  <c r="H11" i="2"/>
  <c r="G10" i="2"/>
  <c r="F10" i="2"/>
  <c r="O10" i="2"/>
  <c r="P10" i="2"/>
  <c r="H1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cernusak</author>
  </authors>
  <commentList>
    <comment ref="D5" authorId="0" shapeId="0" xr:uid="{85FD5754-140D-8C41-90DC-A08EF9F89647}">
      <text>
        <r>
          <rPr>
            <b/>
            <sz val="8"/>
            <color indexed="8"/>
            <rFont val="Tahoma"/>
            <family val="2"/>
          </rPr>
          <t>cernusak: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sz val="8"/>
            <color indexed="8"/>
            <rFont val="Tahoma"/>
            <family val="2"/>
          </rPr>
          <t xml:space="preserve">insert your wavenumber to get the wevelength or frequency
</t>
        </r>
      </text>
    </comment>
    <comment ref="E5" authorId="0" shapeId="0" xr:uid="{94CD3320-6D23-7843-BA80-41BE80FD8904}">
      <text>
        <r>
          <rPr>
            <b/>
            <sz val="8"/>
            <color indexed="81"/>
            <rFont val="Tahoma"/>
            <family val="2"/>
          </rPr>
          <t>cernusak:</t>
        </r>
        <r>
          <rPr>
            <sz val="8"/>
            <color indexed="81"/>
            <rFont val="Tahoma"/>
            <family val="2"/>
          </rPr>
          <t xml:space="preserve">
do not touch green cells</t>
        </r>
      </text>
    </comment>
  </commentList>
</comments>
</file>

<file path=xl/sharedStrings.xml><?xml version="1.0" encoding="utf-8"?>
<sst xmlns="http://schemas.openxmlformats.org/spreadsheetml/2006/main" count="175" uniqueCount="127">
  <si>
    <t>k</t>
  </si>
  <si>
    <t>m</t>
  </si>
  <si>
    <t>[m]</t>
  </si>
  <si>
    <t>[kJ/mol]</t>
  </si>
  <si>
    <t>[hartree]</t>
  </si>
  <si>
    <r>
      <t>[</t>
    </r>
    <r>
      <rPr>
        <sz val="11"/>
        <color indexed="8"/>
        <rFont val="Calibri"/>
        <family val="2"/>
      </rPr>
      <t>Å</t>
    </r>
    <r>
      <rPr>
        <sz val="11"/>
        <color theme="1"/>
        <rFont val="Calibri"/>
        <family val="2"/>
        <scheme val="minor"/>
      </rPr>
      <t>]</t>
    </r>
  </si>
  <si>
    <r>
      <t>[kJ.mol</t>
    </r>
    <r>
      <rPr>
        <vertAlign val="superscript"/>
        <sz val="10"/>
        <color indexed="8"/>
        <rFont val="Calibri"/>
        <family val="2"/>
      </rPr>
      <t>-1</t>
    </r>
    <r>
      <rPr>
        <sz val="10"/>
        <color indexed="8"/>
        <rFont val="Calibri"/>
        <family val="2"/>
      </rPr>
      <t>m</t>
    </r>
    <r>
      <rPr>
        <vertAlign val="superscript"/>
        <sz val="10"/>
        <color indexed="8"/>
        <rFont val="Calibri"/>
        <family val="2"/>
      </rPr>
      <t>-2</t>
    </r>
    <r>
      <rPr>
        <sz val="10"/>
        <color indexed="8"/>
        <rFont val="Calibri"/>
        <family val="2"/>
      </rPr>
      <t>]</t>
    </r>
  </si>
  <si>
    <t>kg</t>
  </si>
  <si>
    <t>hm.jedn.</t>
  </si>
  <si>
    <t>prevod E</t>
  </si>
  <si>
    <t>prevod R</t>
  </si>
  <si>
    <t>au</t>
  </si>
  <si>
    <r>
      <t>[J.</t>
    </r>
    <r>
      <rPr>
        <sz val="10"/>
        <color indexed="8"/>
        <rFont val="Calibri"/>
        <family val="2"/>
      </rPr>
      <t>m</t>
    </r>
    <r>
      <rPr>
        <vertAlign val="superscript"/>
        <sz val="10"/>
        <color indexed="8"/>
        <rFont val="Calibri"/>
        <family val="2"/>
      </rPr>
      <t>-2</t>
    </r>
    <r>
      <rPr>
        <sz val="10"/>
        <color indexed="8"/>
        <rFont val="Calibri"/>
        <family val="2"/>
      </rPr>
      <t>]</t>
    </r>
  </si>
  <si>
    <r>
      <t>[N.m</t>
    </r>
    <r>
      <rPr>
        <vertAlign val="superscript"/>
        <sz val="10"/>
        <color indexed="8"/>
        <rFont val="Calibri"/>
        <family val="2"/>
      </rPr>
      <t>-1</t>
    </r>
    <r>
      <rPr>
        <sz val="10"/>
        <color indexed="8"/>
        <rFont val="Calibri"/>
        <family val="2"/>
      </rPr>
      <t>]</t>
    </r>
  </si>
  <si>
    <r>
      <t>=[kg.s</t>
    </r>
    <r>
      <rPr>
        <vertAlign val="superscript"/>
        <sz val="10"/>
        <color indexed="8"/>
        <rFont val="Calibri"/>
        <family val="2"/>
      </rPr>
      <t>-2</t>
    </r>
    <r>
      <rPr>
        <sz val="10"/>
        <color indexed="8"/>
        <rFont val="Calibri"/>
        <family val="2"/>
      </rPr>
      <t>]</t>
    </r>
  </si>
  <si>
    <r>
      <t>[s</t>
    </r>
    <r>
      <rPr>
        <vertAlign val="superscript"/>
        <sz val="11"/>
        <color indexed="8"/>
        <rFont val="Calibri"/>
        <family val="2"/>
      </rPr>
      <t>-1</t>
    </r>
    <r>
      <rPr>
        <sz val="11"/>
        <color theme="1"/>
        <rFont val="Calibri"/>
        <family val="2"/>
        <scheme val="minor"/>
      </rPr>
      <t>]</t>
    </r>
  </si>
  <si>
    <t>c</t>
  </si>
  <si>
    <t>CCSD</t>
  </si>
  <si>
    <t>SCF</t>
  </si>
  <si>
    <t>CCSD(T)</t>
  </si>
  <si>
    <t>mbpt2</t>
  </si>
  <si>
    <t>teória</t>
  </si>
  <si>
    <t>p</t>
  </si>
  <si>
    <t>2*p</t>
  </si>
  <si>
    <r>
      <t>[cm</t>
    </r>
    <r>
      <rPr>
        <vertAlign val="superscript"/>
        <sz val="18"/>
        <color indexed="8"/>
        <rFont val="Calibri"/>
        <family val="2"/>
      </rPr>
      <t>-1</t>
    </r>
    <r>
      <rPr>
        <sz val="18"/>
        <color indexed="8"/>
        <rFont val="Calibri"/>
        <family val="2"/>
      </rPr>
      <t>]</t>
    </r>
  </si>
  <si>
    <t>exper.</t>
  </si>
  <si>
    <r>
      <t>N</t>
    </r>
    <r>
      <rPr>
        <vertAlign val="subscript"/>
        <sz val="11"/>
        <color indexed="55"/>
        <rFont val="Calibri"/>
        <family val="2"/>
      </rPr>
      <t>A</t>
    </r>
  </si>
  <si>
    <t>red.hmotn.</t>
  </si>
  <si>
    <t>w=</t>
  </si>
  <si>
    <r>
      <rPr>
        <i/>
        <sz val="20"/>
        <color indexed="8"/>
        <rFont val="Calibri"/>
        <family val="2"/>
      </rPr>
      <t>R</t>
    </r>
    <r>
      <rPr>
        <i/>
        <vertAlign val="subscript"/>
        <sz val="20"/>
        <color indexed="8"/>
        <rFont val="Calibri"/>
        <family val="2"/>
      </rPr>
      <t xml:space="preserve">e </t>
    </r>
    <r>
      <rPr>
        <sz val="20"/>
        <color indexed="8"/>
        <rFont val="Calibri"/>
        <family val="2"/>
      </rPr>
      <t>=</t>
    </r>
  </si>
  <si>
    <t>Re</t>
  </si>
  <si>
    <r>
      <t>[</t>
    </r>
    <r>
      <rPr>
        <sz val="20"/>
        <color indexed="8"/>
        <rFont val="Calibri"/>
        <family val="2"/>
      </rPr>
      <t>Å]</t>
    </r>
  </si>
  <si>
    <r>
      <t>F</t>
    </r>
    <r>
      <rPr>
        <vertAlign val="subscript"/>
        <sz val="16"/>
        <color indexed="8"/>
        <rFont val="Calibri"/>
        <family val="2"/>
      </rPr>
      <t>2</t>
    </r>
  </si>
  <si>
    <t>wavenumber</t>
  </si>
  <si>
    <t>wavelength</t>
  </si>
  <si>
    <t>frequency</t>
  </si>
  <si>
    <t>h</t>
  </si>
  <si>
    <t>J.s</t>
  </si>
  <si>
    <t>NA</t>
  </si>
  <si>
    <t>mol-1</t>
  </si>
  <si>
    <t>m.s-1</t>
  </si>
  <si>
    <t>nano</t>
  </si>
  <si>
    <t>1cm</t>
  </si>
  <si>
    <t xml:space="preserve">m </t>
  </si>
  <si>
    <t>1eV is</t>
  </si>
  <si>
    <t>cm-1</t>
  </si>
  <si>
    <t>m/s</t>
  </si>
  <si>
    <r>
      <t>N</t>
    </r>
    <r>
      <rPr>
        <vertAlign val="subscript"/>
        <sz val="11"/>
        <rFont val="Calibri"/>
        <family val="2"/>
      </rPr>
      <t>A</t>
    </r>
  </si>
  <si>
    <t>mol^-1</t>
  </si>
  <si>
    <t>hartree-to-kJ/mol</t>
  </si>
  <si>
    <r>
      <t>prevod R (1</t>
    </r>
    <r>
      <rPr>
        <sz val="11"/>
        <rFont val="Calibri"/>
        <family val="2"/>
      </rPr>
      <t>Å</t>
    </r>
    <r>
      <rPr>
        <sz val="11"/>
        <rFont val="Calibri"/>
        <family val="2"/>
      </rPr>
      <t>)</t>
    </r>
  </si>
  <si>
    <t>cm^-1</t>
  </si>
  <si>
    <t>s^-1</t>
  </si>
  <si>
    <t>nm</t>
  </si>
  <si>
    <t>m^-1</t>
  </si>
  <si>
    <t>in eV</t>
  </si>
  <si>
    <r>
      <t>=kg.m</t>
    </r>
    <r>
      <rPr>
        <vertAlign val="superscript"/>
        <sz val="11"/>
        <color indexed="8"/>
        <rFont val="Calibri"/>
        <family val="2"/>
      </rPr>
      <t>2</t>
    </r>
    <r>
      <rPr>
        <sz val="11"/>
        <color theme="1"/>
        <rFont val="Calibri"/>
        <family val="2"/>
        <scheme val="minor"/>
      </rPr>
      <t>.s</t>
    </r>
    <r>
      <rPr>
        <vertAlign val="superscript"/>
        <sz val="11"/>
        <color indexed="8"/>
        <rFont val="Calibri"/>
        <family val="2"/>
      </rPr>
      <t>-1</t>
    </r>
  </si>
  <si>
    <r>
      <t>=kg.m</t>
    </r>
    <r>
      <rPr>
        <vertAlign val="superscript"/>
        <sz val="11"/>
        <color indexed="8"/>
        <rFont val="Calibri"/>
        <family val="2"/>
      </rPr>
      <t>2</t>
    </r>
    <r>
      <rPr>
        <sz val="11"/>
        <color theme="1"/>
        <rFont val="Calibri"/>
        <family val="2"/>
        <scheme val="minor"/>
      </rPr>
      <t>.s</t>
    </r>
    <r>
      <rPr>
        <vertAlign val="superscript"/>
        <sz val="11"/>
        <color indexed="8"/>
        <rFont val="Calibri"/>
        <family val="2"/>
      </rPr>
      <t>-2</t>
    </r>
    <r>
      <rPr>
        <sz val="11"/>
        <color theme="1"/>
        <rFont val="Calibri"/>
        <family val="2"/>
        <scheme val="minor"/>
      </rPr>
      <t>.s</t>
    </r>
  </si>
  <si>
    <t>wave length of this Loco</t>
  </si>
  <si>
    <t>velocity</t>
  </si>
  <si>
    <t>km/h</t>
  </si>
  <si>
    <t>p=mv</t>
  </si>
  <si>
    <t>kg.m/s</t>
  </si>
  <si>
    <t>we are not able to measure this wave length</t>
  </si>
  <si>
    <t>Illustration of de Broglie's relation</t>
  </si>
  <si>
    <t>km/s</t>
  </si>
  <si>
    <t>wave length of electron</t>
  </si>
  <si>
    <t>Loco mass</t>
  </si>
  <si>
    <t>electron mass</t>
  </si>
  <si>
    <r>
      <t>m.s</t>
    </r>
    <r>
      <rPr>
        <vertAlign val="superscript"/>
        <sz val="11"/>
        <color indexed="8"/>
        <rFont val="Calibri"/>
        <family val="2"/>
      </rPr>
      <t>-1</t>
    </r>
  </si>
  <si>
    <t>f in THz</t>
  </si>
  <si>
    <t>Daniel Zich</t>
  </si>
  <si>
    <r>
      <t>s</t>
    </r>
    <r>
      <rPr>
        <vertAlign val="superscript"/>
        <sz val="14"/>
        <color indexed="8"/>
        <rFont val="Calibri"/>
        <family val="2"/>
      </rPr>
      <t>-1</t>
    </r>
  </si>
  <si>
    <t>freq</t>
  </si>
  <si>
    <t>1 eV is</t>
  </si>
  <si>
    <t>kJ/mol</t>
  </si>
  <si>
    <t>[eV]</t>
  </si>
  <si>
    <t>Väzbové energie homonukleárnych molekúl 2. periódy</t>
  </si>
  <si>
    <t>wavelength?</t>
  </si>
  <si>
    <t>task: calculate wavelelength</t>
  </si>
  <si>
    <r>
      <t>D</t>
    </r>
    <r>
      <rPr>
        <vertAlign val="superscript"/>
        <sz val="16"/>
        <color indexed="8"/>
        <rFont val="Arial"/>
        <family val="2"/>
      </rPr>
      <t>0</t>
    </r>
    <r>
      <rPr>
        <vertAlign val="subscript"/>
        <sz val="16"/>
        <color indexed="8"/>
        <rFont val="Arial"/>
        <family val="2"/>
      </rPr>
      <t xml:space="preserve">298 </t>
    </r>
    <r>
      <rPr>
        <b/>
        <sz val="16"/>
        <color indexed="8"/>
        <rFont val="Arial"/>
        <family val="2"/>
      </rPr>
      <t>[kJ/mol]</t>
    </r>
  </si>
  <si>
    <r>
      <t>[cm</t>
    </r>
    <r>
      <rPr>
        <b/>
        <vertAlign val="superscript"/>
        <sz val="16"/>
        <color indexed="17"/>
        <rFont val="Arial"/>
        <family val="2"/>
      </rPr>
      <t>-1</t>
    </r>
    <r>
      <rPr>
        <b/>
        <sz val="16"/>
        <color indexed="17"/>
        <rFont val="Arial"/>
        <family val="2"/>
      </rPr>
      <t>]</t>
    </r>
  </si>
  <si>
    <r>
      <t>Li</t>
    </r>
    <r>
      <rPr>
        <b/>
        <vertAlign val="subscript"/>
        <sz val="16"/>
        <color indexed="8"/>
        <rFont val="Arial"/>
        <family val="2"/>
      </rPr>
      <t>2</t>
    </r>
  </si>
  <si>
    <r>
      <t>Be</t>
    </r>
    <r>
      <rPr>
        <b/>
        <vertAlign val="subscript"/>
        <sz val="16"/>
        <color indexed="8"/>
        <rFont val="Arial"/>
        <family val="2"/>
      </rPr>
      <t>2</t>
    </r>
  </si>
  <si>
    <r>
      <t>B</t>
    </r>
    <r>
      <rPr>
        <b/>
        <vertAlign val="subscript"/>
        <sz val="16"/>
        <color indexed="8"/>
        <rFont val="Arial"/>
        <family val="2"/>
      </rPr>
      <t>2</t>
    </r>
  </si>
  <si>
    <r>
      <t>C</t>
    </r>
    <r>
      <rPr>
        <b/>
        <vertAlign val="subscript"/>
        <sz val="16"/>
        <color indexed="8"/>
        <rFont val="Arial"/>
        <family val="2"/>
      </rPr>
      <t>2</t>
    </r>
  </si>
  <si>
    <r>
      <t>N</t>
    </r>
    <r>
      <rPr>
        <b/>
        <vertAlign val="subscript"/>
        <sz val="16"/>
        <color indexed="8"/>
        <rFont val="Arial"/>
        <family val="2"/>
      </rPr>
      <t>2</t>
    </r>
  </si>
  <si>
    <r>
      <t>O</t>
    </r>
    <r>
      <rPr>
        <b/>
        <vertAlign val="subscript"/>
        <sz val="16"/>
        <color indexed="8"/>
        <rFont val="Arial"/>
        <family val="2"/>
      </rPr>
      <t>2</t>
    </r>
  </si>
  <si>
    <r>
      <t>F</t>
    </r>
    <r>
      <rPr>
        <b/>
        <vertAlign val="subscript"/>
        <sz val="16"/>
        <color indexed="8"/>
        <rFont val="Arial"/>
        <family val="2"/>
      </rPr>
      <t>2</t>
    </r>
  </si>
  <si>
    <r>
      <t>Ne</t>
    </r>
    <r>
      <rPr>
        <b/>
        <vertAlign val="subscript"/>
        <sz val="16"/>
        <color indexed="8"/>
        <rFont val="Arial"/>
        <family val="2"/>
      </rPr>
      <t>2</t>
    </r>
  </si>
  <si>
    <t>J/K</t>
  </si>
  <si>
    <t>R</t>
  </si>
  <si>
    <t>J/[mol.K]</t>
  </si>
  <si>
    <t>h trans</t>
  </si>
  <si>
    <r>
      <rPr>
        <sz val="14"/>
        <color indexed="8"/>
        <rFont val="Times New Roman"/>
        <family val="1"/>
      </rPr>
      <t>vlnocet Cl</t>
    </r>
    <r>
      <rPr>
        <vertAlign val="subscript"/>
        <sz val="14"/>
        <color indexed="8"/>
        <rFont val="Times New Roman"/>
        <family val="1"/>
      </rPr>
      <t>2</t>
    </r>
  </si>
  <si>
    <t>T</t>
  </si>
  <si>
    <t>s-1</t>
  </si>
  <si>
    <t>cm.s-1</t>
  </si>
  <si>
    <t>K</t>
  </si>
  <si>
    <t>kT</t>
  </si>
  <si>
    <r>
      <t xml:space="preserve">frekv   </t>
    </r>
    <r>
      <rPr>
        <i/>
        <sz val="14"/>
        <color indexed="8"/>
        <rFont val="Symbol"/>
        <charset val="2"/>
      </rPr>
      <t>n</t>
    </r>
  </si>
  <si>
    <r>
      <t>h</t>
    </r>
    <r>
      <rPr>
        <i/>
        <sz val="14"/>
        <color indexed="8"/>
        <rFont val="Symbol"/>
        <charset val="2"/>
      </rPr>
      <t>n</t>
    </r>
  </si>
  <si>
    <r>
      <t>h</t>
    </r>
    <r>
      <rPr>
        <i/>
        <sz val="14"/>
        <color indexed="8"/>
        <rFont val="Symbol"/>
        <charset val="2"/>
      </rPr>
      <t>n</t>
    </r>
    <r>
      <rPr>
        <sz val="14"/>
        <color indexed="8"/>
        <rFont val="Times New Roman"/>
        <family val="1"/>
      </rPr>
      <t>/kt</t>
    </r>
  </si>
  <si>
    <r>
      <t>exp(-h</t>
    </r>
    <r>
      <rPr>
        <i/>
        <sz val="14"/>
        <color indexed="8"/>
        <rFont val="Symbol"/>
        <charset val="2"/>
      </rPr>
      <t>n</t>
    </r>
    <r>
      <rPr>
        <sz val="14"/>
        <color indexed="8"/>
        <rFont val="Calibri"/>
        <family val="2"/>
      </rPr>
      <t>/kt)</t>
    </r>
  </si>
  <si>
    <r>
      <t>N</t>
    </r>
    <r>
      <rPr>
        <i/>
        <vertAlign val="subscript"/>
        <sz val="14"/>
        <color indexed="8"/>
        <rFont val="Times New Roman"/>
        <family val="1"/>
      </rPr>
      <t>i</t>
    </r>
    <r>
      <rPr>
        <sz val="14"/>
        <color indexed="8"/>
        <rFont val="Calibri"/>
        <family val="2"/>
      </rPr>
      <t>/N</t>
    </r>
    <r>
      <rPr>
        <vertAlign val="subscript"/>
        <sz val="14"/>
        <color indexed="8"/>
        <rFont val="Calibri"/>
        <family val="2"/>
      </rPr>
      <t>0</t>
    </r>
    <r>
      <rPr>
        <sz val="14"/>
        <color indexed="8"/>
        <rFont val="Calibri"/>
        <family val="2"/>
      </rPr>
      <t xml:space="preserve"> =</t>
    </r>
  </si>
  <si>
    <t>to je 14eV</t>
  </si>
  <si>
    <t>prikl 13.1</t>
  </si>
  <si>
    <t>omega</t>
  </si>
  <si>
    <t>q_vib</t>
  </si>
  <si>
    <t>only this one is input!</t>
  </si>
  <si>
    <t>mm</t>
  </si>
  <si>
    <r>
      <rPr>
        <sz val="11"/>
        <color indexed="8"/>
        <rFont val="Symbol"/>
        <charset val="2"/>
      </rPr>
      <t>m</t>
    </r>
    <r>
      <rPr>
        <sz val="11"/>
        <color theme="1"/>
        <rFont val="Calibri"/>
        <family val="2"/>
        <scheme val="minor"/>
      </rPr>
      <t>m</t>
    </r>
  </si>
  <si>
    <t>time window fs</t>
  </si>
  <si>
    <t>spectro</t>
  </si>
  <si>
    <t>Be</t>
  </si>
  <si>
    <t>I</t>
  </si>
  <si>
    <t>amu</t>
  </si>
  <si>
    <r>
      <t>r</t>
    </r>
    <r>
      <rPr>
        <vertAlign val="superscript"/>
        <sz val="12"/>
        <color indexed="8"/>
        <rFont val="Calibri"/>
        <family val="2"/>
      </rPr>
      <t>2</t>
    </r>
  </si>
  <si>
    <t>r</t>
  </si>
  <si>
    <r>
      <t>Vypočítajte rovnovážnu väzbovú vzdialenost pre O</t>
    </r>
    <r>
      <rPr>
        <vertAlign val="subscript"/>
        <sz val="12"/>
        <color indexed="8"/>
        <rFont val="Times New Roman"/>
        <family val="1"/>
      </rPr>
      <t>2</t>
    </r>
    <r>
      <rPr>
        <vertAlign val="superscript"/>
        <sz val="12"/>
        <color indexed="8"/>
        <rFont val="Times New Roman"/>
        <family val="1"/>
      </rPr>
      <t>+</t>
    </r>
    <r>
      <rPr>
        <sz val="12"/>
        <color indexed="8"/>
        <rFont val="Times New Roman"/>
        <family val="1"/>
      </rPr>
      <t xml:space="preserve"> v excitovanom stave a</t>
    </r>
    <r>
      <rPr>
        <vertAlign val="superscript"/>
        <sz val="12"/>
        <color indexed="8"/>
        <rFont val="Times New Roman"/>
        <family val="1"/>
      </rPr>
      <t>4</t>
    </r>
    <r>
      <rPr>
        <sz val="12"/>
        <color indexed="8"/>
        <rFont val="Symbol"/>
        <charset val="2"/>
      </rPr>
      <t>P</t>
    </r>
    <r>
      <rPr>
        <vertAlign val="subscript"/>
        <sz val="12"/>
        <color indexed="8"/>
        <rFont val="Times New Roman"/>
        <family val="1"/>
      </rPr>
      <t>u</t>
    </r>
    <r>
      <rPr>
        <sz val="12"/>
        <color indexed="8"/>
        <rFont val="Times New Roman"/>
        <family val="1"/>
      </rPr>
      <t>, ak poznáte rovnovážnu rotačnú konštantu B</t>
    </r>
    <r>
      <rPr>
        <vertAlign val="subscript"/>
        <sz val="12"/>
        <color indexed="8"/>
        <rFont val="Times New Roman"/>
        <family val="1"/>
      </rPr>
      <t>e</t>
    </r>
    <r>
      <rPr>
        <sz val="12"/>
        <color indexed="8"/>
        <rFont val="Times New Roman"/>
        <family val="1"/>
      </rPr>
      <t xml:space="preserve"> vyjadrenú v cm</t>
    </r>
    <r>
      <rPr>
        <vertAlign val="superscript"/>
        <sz val="12"/>
        <color indexed="8"/>
        <rFont val="Times New Roman"/>
        <family val="1"/>
      </rPr>
      <t>-1</t>
    </r>
    <r>
      <rPr>
        <sz val="12"/>
        <color indexed="8"/>
        <rFont val="Times New Roman"/>
        <family val="1"/>
      </rPr>
      <t>.</t>
    </r>
  </si>
  <si>
    <t>Experimentálna hodnota je 1.3803 Å</t>
  </si>
  <si>
    <r>
      <t xml:space="preserve">Y. Song et el.: J. Chem. Phys. </t>
    </r>
    <r>
      <rPr>
        <b/>
        <sz val="12"/>
        <color indexed="8"/>
        <rFont val="Times New Roman"/>
        <family val="1"/>
      </rPr>
      <t>112</t>
    </r>
    <r>
      <rPr>
        <sz val="12"/>
        <color indexed="8"/>
        <rFont val="Times New Roman"/>
        <family val="1"/>
      </rPr>
      <t xml:space="preserve">, </t>
    </r>
    <r>
      <rPr>
        <i/>
        <sz val="12"/>
        <color indexed="8"/>
        <rFont val="Times New Roman"/>
        <family val="1"/>
      </rPr>
      <t>1306</t>
    </r>
    <r>
      <rPr>
        <sz val="12"/>
        <color indexed="8"/>
        <rFont val="Times New Roman"/>
        <family val="1"/>
      </rPr>
      <t xml:space="preserve"> (2000)</t>
    </r>
  </si>
  <si>
    <r>
      <t>Nakreslite molekulový diagram pre tento stav O</t>
    </r>
    <r>
      <rPr>
        <vertAlign val="subscript"/>
        <sz val="12"/>
        <color indexed="8"/>
        <rFont val="Times New Roman"/>
        <family val="1"/>
      </rPr>
      <t>2</t>
    </r>
    <r>
      <rPr>
        <vertAlign val="superscript"/>
        <sz val="12"/>
        <color indexed="8"/>
        <rFont val="Times New Roman"/>
        <family val="1"/>
      </rPr>
      <t>+</t>
    </r>
    <r>
      <rPr>
        <sz val="12"/>
        <color indexed="8"/>
        <rFont val="Times New Roman"/>
        <family val="1"/>
      </rPr>
      <t xml:space="preserve">. </t>
    </r>
  </si>
  <si>
    <t>moment zotrvačnosti</t>
  </si>
  <si>
    <t>redukovaná hmostnosť</t>
  </si>
  <si>
    <t>rotačná konštanta</t>
  </si>
  <si>
    <r>
      <rPr>
        <sz val="12"/>
        <color indexed="8"/>
        <rFont val="Times New Roman"/>
        <family val="1"/>
      </rPr>
      <t>Konfigurácia (poradie) MO v tomto excitovanom stave je: KK</t>
    </r>
    <r>
      <rPr>
        <sz val="12"/>
        <color indexed="8"/>
        <rFont val="Calibri"/>
        <family val="2"/>
      </rPr>
      <t xml:space="preserve"> 2</t>
    </r>
    <r>
      <rPr>
        <sz val="12"/>
        <color indexed="8"/>
        <rFont val="Symbol"/>
        <charset val="2"/>
      </rPr>
      <t>s</t>
    </r>
    <r>
      <rPr>
        <vertAlign val="subscript"/>
        <sz val="12"/>
        <color indexed="8"/>
        <rFont val="Calibri"/>
        <family val="2"/>
      </rPr>
      <t>g</t>
    </r>
    <r>
      <rPr>
        <vertAlign val="superscript"/>
        <sz val="12"/>
        <color indexed="8"/>
        <rFont val="Calibri"/>
        <family val="2"/>
      </rPr>
      <t>2</t>
    </r>
    <r>
      <rPr>
        <sz val="12"/>
        <color indexed="8"/>
        <rFont val="Calibri"/>
        <family val="2"/>
      </rPr>
      <t xml:space="preserve">  3</t>
    </r>
    <r>
      <rPr>
        <sz val="12"/>
        <color indexed="8"/>
        <rFont val="Symbol"/>
        <charset val="2"/>
      </rPr>
      <t>s</t>
    </r>
    <r>
      <rPr>
        <vertAlign val="subscript"/>
        <sz val="12"/>
        <color indexed="8"/>
        <rFont val="Calibri"/>
        <family val="2"/>
      </rPr>
      <t>g</t>
    </r>
    <r>
      <rPr>
        <vertAlign val="superscript"/>
        <sz val="12"/>
        <color indexed="8"/>
        <rFont val="Calibri"/>
        <family val="2"/>
      </rPr>
      <t>2</t>
    </r>
    <r>
      <rPr>
        <sz val="12"/>
        <color indexed="8"/>
        <rFont val="Calibri"/>
        <family val="2"/>
      </rPr>
      <t xml:space="preserve"> 1</t>
    </r>
    <r>
      <rPr>
        <sz val="12"/>
        <color indexed="8"/>
        <rFont val="Symbol"/>
        <charset val="2"/>
      </rPr>
      <t>p</t>
    </r>
    <r>
      <rPr>
        <vertAlign val="subscript"/>
        <sz val="12"/>
        <color indexed="8"/>
        <rFont val="Calibri"/>
        <family val="2"/>
      </rPr>
      <t>u,x</t>
    </r>
    <r>
      <rPr>
        <vertAlign val="superscript"/>
        <sz val="12"/>
        <color indexed="8"/>
        <rFont val="Calibri"/>
        <family val="2"/>
      </rPr>
      <t>2</t>
    </r>
    <r>
      <rPr>
        <sz val="12"/>
        <color indexed="8"/>
        <rFont val="Calibri"/>
        <family val="2"/>
      </rPr>
      <t xml:space="preserve"> 1</t>
    </r>
    <r>
      <rPr>
        <sz val="12"/>
        <color indexed="8"/>
        <rFont val="Symbol"/>
        <charset val="2"/>
      </rPr>
      <t>p</t>
    </r>
    <r>
      <rPr>
        <vertAlign val="subscript"/>
        <sz val="12"/>
        <color indexed="8"/>
        <rFont val="Calibri"/>
        <family val="2"/>
      </rPr>
      <t>u,y</t>
    </r>
    <r>
      <rPr>
        <vertAlign val="superscript"/>
        <sz val="12"/>
        <color indexed="8"/>
        <rFont val="Calibri"/>
        <family val="2"/>
      </rPr>
      <t>1</t>
    </r>
    <r>
      <rPr>
        <sz val="12"/>
        <color indexed="8"/>
        <rFont val="Calibri"/>
        <family val="2"/>
      </rPr>
      <t xml:space="preserve"> 2</t>
    </r>
    <r>
      <rPr>
        <sz val="12"/>
        <color indexed="8"/>
        <rFont val="Symbol"/>
        <charset val="2"/>
      </rPr>
      <t>s</t>
    </r>
    <r>
      <rPr>
        <vertAlign val="subscript"/>
        <sz val="12"/>
        <color indexed="8"/>
        <rFont val="Calibri"/>
        <family val="2"/>
      </rPr>
      <t>u</t>
    </r>
    <r>
      <rPr>
        <vertAlign val="superscript"/>
        <sz val="12"/>
        <color indexed="8"/>
        <rFont val="Calibri"/>
        <family val="2"/>
      </rPr>
      <t>2</t>
    </r>
    <r>
      <rPr>
        <sz val="12"/>
        <color indexed="8"/>
        <rFont val="Calibri"/>
        <family val="2"/>
      </rPr>
      <t xml:space="preserve"> 1</t>
    </r>
    <r>
      <rPr>
        <sz val="12"/>
        <color indexed="8"/>
        <rFont val="Symbol"/>
        <charset val="2"/>
      </rPr>
      <t>p</t>
    </r>
    <r>
      <rPr>
        <vertAlign val="subscript"/>
        <sz val="12"/>
        <color indexed="8"/>
        <rFont val="Calibri"/>
        <family val="2"/>
      </rPr>
      <t>g,x</t>
    </r>
    <r>
      <rPr>
        <vertAlign val="superscript"/>
        <sz val="12"/>
        <color indexed="8"/>
        <rFont val="Calibri"/>
        <family val="2"/>
      </rPr>
      <t>1</t>
    </r>
    <r>
      <rPr>
        <sz val="12"/>
        <color indexed="8"/>
        <rFont val="Calibri"/>
        <family val="2"/>
      </rPr>
      <t xml:space="preserve"> 1</t>
    </r>
    <r>
      <rPr>
        <sz val="12"/>
        <color indexed="8"/>
        <rFont val="Symbol"/>
        <charset val="2"/>
      </rPr>
      <t>p</t>
    </r>
    <r>
      <rPr>
        <vertAlign val="subscript"/>
        <sz val="12"/>
        <color indexed="8"/>
        <rFont val="Calibri"/>
        <family val="2"/>
      </rPr>
      <t>g,y</t>
    </r>
    <r>
      <rPr>
        <vertAlign val="superscript"/>
        <sz val="12"/>
        <color indexed="8"/>
        <rFont val="Calibri"/>
        <family val="2"/>
      </rPr>
      <t>1</t>
    </r>
    <r>
      <rPr>
        <sz val="12"/>
        <color indexed="8"/>
        <rFont val="Calibri"/>
        <family val="2"/>
      </rPr>
      <t xml:space="preserve"> 3</t>
    </r>
    <r>
      <rPr>
        <sz val="12"/>
        <color indexed="8"/>
        <rFont val="Symbol"/>
        <charset val="2"/>
      </rPr>
      <t>s</t>
    </r>
    <r>
      <rPr>
        <vertAlign val="subscript"/>
        <sz val="12"/>
        <color indexed="8"/>
        <rFont val="Calibri"/>
        <family val="2"/>
      </rPr>
      <t>u</t>
    </r>
    <r>
      <rPr>
        <vertAlign val="superscript"/>
        <sz val="12"/>
        <color indexed="8"/>
        <rFont val="Calibri"/>
        <family val="2"/>
      </rPr>
      <t>0</t>
    </r>
    <r>
      <rPr>
        <sz val="12"/>
        <color indexed="8"/>
        <rFont val="Calibri"/>
        <family val="2"/>
      </rPr>
      <t xml:space="preserve">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</si>
</sst>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85" formatCode="0.000000"/>
    <numFmt numFmtId="190" formatCode="0.0"/>
    <numFmt numFmtId="191" formatCode="0.0000000"/>
    <numFmt numFmtId="192" formatCode="0.0000"/>
    <numFmt numFmtId="193" formatCode="0.0000E+00"/>
    <numFmt numFmtId="194" formatCode="0.000000E+00"/>
    <numFmt numFmtId="195" formatCode="0.000E+00"/>
    <numFmt numFmtId="196" formatCode="0.000"/>
    <numFmt numFmtId="197" formatCode="0.00000E+00"/>
    <numFmt numFmtId="198" formatCode="0.E+00"/>
  </numFmts>
  <fonts count="94" x14ac:knownFonts="1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vertAlign val="superscript"/>
      <sz val="10"/>
      <color indexed="8"/>
      <name val="Calibri"/>
      <family val="2"/>
    </font>
    <font>
      <sz val="18"/>
      <color indexed="8"/>
      <name val="Calibri"/>
      <family val="2"/>
    </font>
    <font>
      <vertAlign val="superscript"/>
      <sz val="18"/>
      <color indexed="8"/>
      <name val="Calibri"/>
      <family val="2"/>
    </font>
    <font>
      <vertAlign val="subscript"/>
      <sz val="11"/>
      <color indexed="55"/>
      <name val="Calibri"/>
      <family val="2"/>
    </font>
    <font>
      <sz val="20"/>
      <color indexed="8"/>
      <name val="Calibri"/>
      <family val="2"/>
    </font>
    <font>
      <i/>
      <sz val="20"/>
      <color indexed="8"/>
      <name val="Calibri"/>
      <family val="2"/>
    </font>
    <font>
      <i/>
      <vertAlign val="subscript"/>
      <sz val="20"/>
      <color indexed="8"/>
      <name val="Calibri"/>
      <family val="2"/>
    </font>
    <font>
      <vertAlign val="subscript"/>
      <sz val="16"/>
      <color indexed="8"/>
      <name val="Calibri"/>
      <family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name val="Symbol"/>
      <family val="1"/>
    </font>
    <font>
      <sz val="11"/>
      <name val="Times New Roman"/>
      <family val="1"/>
    </font>
    <font>
      <sz val="11"/>
      <name val="Calibri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vertAlign val="superscript"/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vertAlign val="superscript"/>
      <sz val="14"/>
      <color indexed="8"/>
      <name val="Calibri"/>
      <family val="2"/>
    </font>
    <font>
      <sz val="8"/>
      <name val="Calibri"/>
      <family val="2"/>
    </font>
    <font>
      <vertAlign val="superscript"/>
      <sz val="16"/>
      <color indexed="8"/>
      <name val="Arial"/>
      <family val="2"/>
    </font>
    <font>
      <vertAlign val="subscript"/>
      <sz val="16"/>
      <color indexed="8"/>
      <name val="Arial"/>
      <family val="2"/>
    </font>
    <font>
      <b/>
      <sz val="16"/>
      <color indexed="8"/>
      <name val="Arial"/>
      <family val="2"/>
    </font>
    <font>
      <b/>
      <vertAlign val="superscript"/>
      <sz val="16"/>
      <color indexed="17"/>
      <name val="Arial"/>
      <family val="2"/>
    </font>
    <font>
      <b/>
      <sz val="16"/>
      <color indexed="17"/>
      <name val="Arial"/>
      <family val="2"/>
    </font>
    <font>
      <b/>
      <vertAlign val="subscript"/>
      <sz val="16"/>
      <color indexed="8"/>
      <name val="Arial"/>
      <family val="2"/>
    </font>
    <font>
      <sz val="14"/>
      <color indexed="8"/>
      <name val="Calibri"/>
      <family val="2"/>
    </font>
    <font>
      <vertAlign val="subscript"/>
      <sz val="14"/>
      <color indexed="8"/>
      <name val="Calibri"/>
      <family val="2"/>
    </font>
    <font>
      <vertAlign val="subscript"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Symbol"/>
      <charset val="2"/>
    </font>
    <font>
      <i/>
      <vertAlign val="subscript"/>
      <sz val="14"/>
      <color indexed="8"/>
      <name val="Times New Roman"/>
      <family val="1"/>
    </font>
    <font>
      <sz val="14"/>
      <color indexed="8"/>
      <name val="Calibri"/>
      <family val="2"/>
    </font>
    <font>
      <sz val="8"/>
      <name val="Calibri"/>
      <family val="2"/>
    </font>
    <font>
      <sz val="11"/>
      <color indexed="8"/>
      <name val="Symbol"/>
      <charset val="2"/>
    </font>
    <font>
      <b/>
      <sz val="8"/>
      <color indexed="8"/>
      <name val="Tahoma"/>
      <family val="2"/>
    </font>
    <font>
      <sz val="8"/>
      <color indexed="8"/>
      <name val="Tahoma"/>
      <family val="2"/>
    </font>
    <font>
      <sz val="12"/>
      <color indexed="8"/>
      <name val="Calibri"/>
      <family val="2"/>
    </font>
    <font>
      <sz val="12"/>
      <color indexed="8"/>
      <name val="Symbol"/>
      <charset val="2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vertAlign val="superscript"/>
      <sz val="12"/>
      <color indexed="8"/>
      <name val="Calibri"/>
      <family val="2"/>
    </font>
    <font>
      <vertAlign val="subscript"/>
      <sz val="12"/>
      <color indexed="8"/>
      <name val="Times New Roman"/>
      <family val="1"/>
    </font>
    <font>
      <vertAlign val="superscript"/>
      <sz val="12"/>
      <color indexed="8"/>
      <name val="Times New Roman"/>
      <family val="1"/>
    </font>
    <font>
      <vertAlign val="subscript"/>
      <sz val="12"/>
      <color indexed="8"/>
      <name val="Calibri"/>
      <family val="2"/>
    </font>
    <font>
      <b/>
      <sz val="12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Symbol"/>
      <family val="1"/>
    </font>
    <font>
      <sz val="11"/>
      <color theme="0" tint="-0.1499984740745262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theme="0" tint="-0.34998626667073579"/>
      <name val="Symbol"/>
      <family val="1"/>
    </font>
    <font>
      <sz val="11"/>
      <color theme="0" tint="-0.34998626667073579"/>
      <name val="Times New Roman"/>
      <family val="1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b/>
      <sz val="11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4"/>
      <color rgb="FF808080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99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Arial"/>
      <family val="2"/>
    </font>
    <font>
      <sz val="16"/>
      <color theme="0" tint="-0.499984740745262"/>
      <name val="Arial"/>
      <family val="2"/>
    </font>
    <font>
      <b/>
      <sz val="16"/>
      <color rgb="FFC00000"/>
      <name val="Arial"/>
      <family val="2"/>
    </font>
    <font>
      <b/>
      <sz val="16"/>
      <color rgb="FF006600"/>
      <name val="Arial"/>
      <family val="2"/>
    </font>
    <font>
      <b/>
      <sz val="16"/>
      <color rgb="FF0033CC"/>
      <name val="Arial"/>
      <family val="2"/>
    </font>
    <font>
      <b/>
      <sz val="16"/>
      <color theme="1"/>
      <name val="Arial"/>
      <family val="2"/>
    </font>
    <font>
      <sz val="16"/>
      <color rgb="FFC00000"/>
      <name val="Arial"/>
      <family val="2"/>
    </font>
    <font>
      <sz val="16"/>
      <color rgb="FF006600"/>
      <name val="Arial"/>
      <family val="2"/>
    </font>
    <font>
      <sz val="16"/>
      <color rgb="FF0033CC"/>
      <name val="Arial"/>
      <family val="2"/>
    </font>
    <font>
      <sz val="14"/>
      <color theme="1"/>
      <name val="Arial"/>
      <family val="2"/>
    </font>
    <font>
      <sz val="14"/>
      <color theme="1"/>
      <name val="Times New Roman"/>
      <family val="1"/>
    </font>
    <font>
      <u/>
      <sz val="14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charset val="2"/>
      <scheme val="minor"/>
    </font>
    <font>
      <sz val="10"/>
      <color rgb="FF000099"/>
      <name val="Calibri"/>
      <family val="2"/>
      <scheme val="minor"/>
    </font>
    <font>
      <sz val="12"/>
      <color theme="1"/>
      <name val="Symbol"/>
      <charset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theme="1"/>
      <name val="Calibri"/>
      <family val="2"/>
      <scheme val="minor"/>
    </font>
    <font>
      <i/>
      <sz val="12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color theme="1"/>
      <name val="Calibri"/>
      <family val="1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BC8C7"/>
        <bgColor indexed="64"/>
      </patternFill>
    </fill>
    <fill>
      <patternFill patternType="solid">
        <fgColor rgb="FFDFA6A5"/>
        <bgColor indexed="64"/>
      </patternFill>
    </fill>
    <fill>
      <patternFill patternType="solid">
        <fgColor rgb="FFF6E7E6"/>
        <bgColor indexed="64"/>
      </patternFill>
    </fill>
    <fill>
      <patternFill patternType="solid">
        <fgColor rgb="FFEA9BDC"/>
        <bgColor indexed="64"/>
      </patternFill>
    </fill>
    <fill>
      <patternFill patternType="solid">
        <fgColor rgb="FFF3C7FF"/>
        <bgColor indexed="64"/>
      </patternFill>
    </fill>
    <fill>
      <patternFill patternType="solid">
        <fgColor rgb="FFA4E95A"/>
        <bgColor indexed="64"/>
      </patternFill>
    </fill>
    <fill>
      <patternFill patternType="solid">
        <fgColor rgb="FFC2FDE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 applyAlignment="1">
      <alignment horizontal="right"/>
    </xf>
    <xf numFmtId="11" fontId="0" fillId="0" borderId="0" xfId="0" applyNumberFormat="1"/>
    <xf numFmtId="0" fontId="50" fillId="0" borderId="0" xfId="0" applyFont="1" applyAlignment="1">
      <alignment horizontal="right"/>
    </xf>
    <xf numFmtId="0" fontId="0" fillId="0" borderId="0" xfId="0" applyFill="1"/>
    <xf numFmtId="0" fontId="51" fillId="0" borderId="0" xfId="0" applyFont="1"/>
    <xf numFmtId="0" fontId="52" fillId="0" borderId="0" xfId="0" applyFont="1"/>
    <xf numFmtId="2" fontId="52" fillId="0" borderId="0" xfId="0" applyNumberFormat="1" applyFont="1"/>
    <xf numFmtId="0" fontId="52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1" xfId="0" applyBorder="1"/>
    <xf numFmtId="0" fontId="53" fillId="0" borderId="1" xfId="0" applyFont="1" applyBorder="1" applyAlignment="1">
      <alignment horizontal="right"/>
    </xf>
    <xf numFmtId="49" fontId="53" fillId="0" borderId="1" xfId="0" applyNumberFormat="1" applyFont="1" applyBorder="1" applyAlignment="1">
      <alignment horizontal="right"/>
    </xf>
    <xf numFmtId="11" fontId="0" fillId="0" borderId="1" xfId="0" applyNumberFormat="1" applyBorder="1"/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54" fillId="0" borderId="0" xfId="0" applyFont="1" applyAlignment="1">
      <alignment horizontal="right"/>
    </xf>
    <xf numFmtId="190" fontId="55" fillId="2" borderId="0" xfId="0" applyNumberFormat="1" applyFont="1" applyFill="1"/>
    <xf numFmtId="0" fontId="54" fillId="0" borderId="0" xfId="0" applyFont="1" applyAlignment="1">
      <alignment horizontal="left"/>
    </xf>
    <xf numFmtId="0" fontId="54" fillId="0" borderId="0" xfId="0" applyFont="1"/>
    <xf numFmtId="0" fontId="55" fillId="2" borderId="0" xfId="0" applyFont="1" applyFill="1"/>
    <xf numFmtId="0" fontId="56" fillId="0" borderId="0" xfId="0" applyFont="1" applyAlignment="1">
      <alignment horizontal="center"/>
    </xf>
    <xf numFmtId="0" fontId="56" fillId="0" borderId="0" xfId="0" applyFont="1"/>
    <xf numFmtId="0" fontId="57" fillId="0" borderId="0" xfId="0" applyFont="1" applyAlignment="1">
      <alignment horizontal="center"/>
    </xf>
    <xf numFmtId="11" fontId="56" fillId="0" borderId="0" xfId="0" applyNumberFormat="1" applyFont="1"/>
    <xf numFmtId="11" fontId="58" fillId="0" borderId="0" xfId="0" applyNumberFormat="1" applyFont="1"/>
    <xf numFmtId="0" fontId="50" fillId="3" borderId="0" xfId="0" applyFont="1" applyFill="1" applyAlignment="1">
      <alignment horizontal="right"/>
    </xf>
    <xf numFmtId="0" fontId="49" fillId="3" borderId="1" xfId="0" applyFont="1" applyFill="1" applyBorder="1" applyAlignment="1">
      <alignment horizontal="right"/>
    </xf>
    <xf numFmtId="0" fontId="59" fillId="0" borderId="0" xfId="0" applyFont="1" applyAlignment="1">
      <alignment vertical="center"/>
    </xf>
    <xf numFmtId="0" fontId="60" fillId="0" borderId="0" xfId="0" applyFont="1" applyAlignment="1">
      <alignment horizontal="right" vertical="center"/>
    </xf>
    <xf numFmtId="0" fontId="51" fillId="4" borderId="0" xfId="0" applyFont="1" applyFill="1"/>
    <xf numFmtId="185" fontId="51" fillId="4" borderId="0" xfId="0" applyNumberFormat="1" applyFont="1" applyFill="1"/>
    <xf numFmtId="0" fontId="61" fillId="4" borderId="0" xfId="0" applyFont="1" applyFill="1" applyBorder="1"/>
    <xf numFmtId="192" fontId="61" fillId="4" borderId="0" xfId="0" applyNumberFormat="1" applyFont="1" applyFill="1" applyBorder="1"/>
    <xf numFmtId="0" fontId="51" fillId="4" borderId="0" xfId="0" applyFont="1" applyFill="1" applyBorder="1"/>
    <xf numFmtId="0" fontId="62" fillId="4" borderId="1" xfId="0" applyFont="1" applyFill="1" applyBorder="1" applyAlignment="1">
      <alignment horizontal="right"/>
    </xf>
    <xf numFmtId="0" fontId="62" fillId="4" borderId="1" xfId="0" applyFont="1" applyFill="1" applyBorder="1"/>
    <xf numFmtId="191" fontId="62" fillId="4" borderId="1" xfId="0" applyNumberFormat="1" applyFont="1" applyFill="1" applyBorder="1"/>
    <xf numFmtId="0" fontId="63" fillId="4" borderId="0" xfId="0" applyFont="1" applyFill="1"/>
    <xf numFmtId="0" fontId="64" fillId="4" borderId="1" xfId="0" applyFont="1" applyFill="1" applyBorder="1" applyAlignment="1">
      <alignment horizontal="right"/>
    </xf>
    <xf numFmtId="0" fontId="64" fillId="4" borderId="1" xfId="0" applyFont="1" applyFill="1" applyBorder="1"/>
    <xf numFmtId="0" fontId="65" fillId="0" borderId="1" xfId="0" applyFont="1" applyBorder="1"/>
    <xf numFmtId="2" fontId="65" fillId="0" borderId="1" xfId="0" applyNumberFormat="1" applyFont="1" applyBorder="1"/>
    <xf numFmtId="0" fontId="54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6" fillId="0" borderId="0" xfId="0" applyFont="1" applyAlignment="1">
      <alignment horizontal="center"/>
    </xf>
    <xf numFmtId="3" fontId="0" fillId="0" borderId="0" xfId="0" applyNumberFormat="1"/>
    <xf numFmtId="0" fontId="6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67" fillId="0" borderId="0" xfId="0" applyFont="1"/>
    <xf numFmtId="11" fontId="67" fillId="0" borderId="0" xfId="0" applyNumberFormat="1" applyFont="1"/>
    <xf numFmtId="0" fontId="0" fillId="0" borderId="0" xfId="0" applyAlignment="1">
      <alignment horizontal="center"/>
    </xf>
    <xf numFmtId="3" fontId="15" fillId="0" borderId="0" xfId="0" applyNumberFormat="1" applyFont="1"/>
    <xf numFmtId="0" fontId="68" fillId="5" borderId="0" xfId="0" applyFont="1" applyFill="1" applyAlignment="1">
      <alignment horizontal="center"/>
    </xf>
    <xf numFmtId="3" fontId="68" fillId="5" borderId="0" xfId="0" applyNumberFormat="1" applyFont="1" applyFill="1" applyAlignment="1">
      <alignment horizontal="center"/>
    </xf>
    <xf numFmtId="49" fontId="0" fillId="0" borderId="0" xfId="0" applyNumberFormat="1"/>
    <xf numFmtId="0" fontId="66" fillId="0" borderId="0" xfId="0" applyFont="1"/>
    <xf numFmtId="0" fontId="65" fillId="0" borderId="2" xfId="0" applyFont="1" applyBorder="1"/>
    <xf numFmtId="0" fontId="65" fillId="0" borderId="3" xfId="0" applyFont="1" applyBorder="1"/>
    <xf numFmtId="0" fontId="65" fillId="0" borderId="4" xfId="0" applyFont="1" applyBorder="1"/>
    <xf numFmtId="0" fontId="65" fillId="0" borderId="5" xfId="0" applyFont="1" applyBorder="1"/>
    <xf numFmtId="0" fontId="65" fillId="0" borderId="0" xfId="0" applyFont="1" applyBorder="1"/>
    <xf numFmtId="0" fontId="65" fillId="0" borderId="6" xfId="0" applyFont="1" applyBorder="1"/>
    <xf numFmtId="11" fontId="65" fillId="0" borderId="0" xfId="0" applyNumberFormat="1" applyFont="1" applyBorder="1"/>
    <xf numFmtId="0" fontId="65" fillId="5" borderId="5" xfId="0" applyFont="1" applyFill="1" applyBorder="1"/>
    <xf numFmtId="0" fontId="65" fillId="5" borderId="0" xfId="0" applyFont="1" applyFill="1" applyBorder="1"/>
    <xf numFmtId="0" fontId="65" fillId="0" borderId="7" xfId="0" applyFont="1" applyBorder="1"/>
    <xf numFmtId="0" fontId="65" fillId="0" borderId="8" xfId="0" applyFont="1" applyBorder="1"/>
    <xf numFmtId="11" fontId="65" fillId="0" borderId="8" xfId="0" applyNumberFormat="1" applyFont="1" applyBorder="1"/>
    <xf numFmtId="0" fontId="65" fillId="0" borderId="5" xfId="0" applyFont="1" applyBorder="1" applyAlignment="1">
      <alignment horizontal="right"/>
    </xf>
    <xf numFmtId="190" fontId="65" fillId="5" borderId="8" xfId="0" applyNumberFormat="1" applyFont="1" applyFill="1" applyBorder="1"/>
    <xf numFmtId="0" fontId="65" fillId="5" borderId="9" xfId="0" applyFont="1" applyFill="1" applyBorder="1"/>
    <xf numFmtId="2" fontId="0" fillId="6" borderId="1" xfId="0" applyNumberFormat="1" applyFill="1" applyBorder="1"/>
    <xf numFmtId="0" fontId="0" fillId="6" borderId="1" xfId="0" applyFill="1" applyBorder="1"/>
    <xf numFmtId="190" fontId="0" fillId="0" borderId="0" xfId="0" applyNumberFormat="1"/>
    <xf numFmtId="0" fontId="69" fillId="0" borderId="0" xfId="0" applyFont="1"/>
    <xf numFmtId="0" fontId="70" fillId="0" borderId="0" xfId="0" applyFont="1"/>
    <xf numFmtId="11" fontId="71" fillId="0" borderId="0" xfId="0" applyNumberFormat="1" applyFont="1"/>
    <xf numFmtId="0" fontId="71" fillId="0" borderId="0" xfId="0" applyFont="1"/>
    <xf numFmtId="0" fontId="70" fillId="0" borderId="1" xfId="0" applyFont="1" applyBorder="1"/>
    <xf numFmtId="0" fontId="72" fillId="7" borderId="1" xfId="0" applyFont="1" applyFill="1" applyBorder="1" applyAlignment="1">
      <alignment horizontal="center"/>
    </xf>
    <xf numFmtId="0" fontId="73" fillId="8" borderId="1" xfId="0" applyFont="1" applyFill="1" applyBorder="1" applyAlignment="1">
      <alignment horizontal="center"/>
    </xf>
    <xf numFmtId="0" fontId="74" fillId="9" borderId="1" xfId="0" applyFont="1" applyFill="1" applyBorder="1" applyAlignment="1">
      <alignment horizontal="center"/>
    </xf>
    <xf numFmtId="0" fontId="70" fillId="10" borderId="1" xfId="0" applyFont="1" applyFill="1" applyBorder="1" applyAlignment="1">
      <alignment horizontal="center" vertical="center"/>
    </xf>
    <xf numFmtId="0" fontId="75" fillId="11" borderId="1" xfId="0" applyFont="1" applyFill="1" applyBorder="1" applyAlignment="1">
      <alignment horizontal="left" indent="1"/>
    </xf>
    <xf numFmtId="0" fontId="70" fillId="0" borderId="1" xfId="0" applyFont="1" applyBorder="1" applyAlignment="1">
      <alignment horizontal="right" indent="2"/>
    </xf>
    <xf numFmtId="196" fontId="76" fillId="0" borderId="1" xfId="0" applyNumberFormat="1" applyFont="1" applyBorder="1" applyAlignment="1">
      <alignment horizontal="center"/>
    </xf>
    <xf numFmtId="1" fontId="77" fillId="0" borderId="1" xfId="0" applyNumberFormat="1" applyFont="1" applyBorder="1" applyAlignment="1">
      <alignment horizontal="right" indent="1"/>
    </xf>
    <xf numFmtId="185" fontId="78" fillId="0" borderId="1" xfId="0" applyNumberFormat="1" applyFont="1" applyBorder="1" applyAlignment="1">
      <alignment horizontal="center"/>
    </xf>
    <xf numFmtId="0" fontId="70" fillId="12" borderId="1" xfId="0" applyFont="1" applyFill="1" applyBorder="1"/>
    <xf numFmtId="0" fontId="75" fillId="13" borderId="1" xfId="0" applyFont="1" applyFill="1" applyBorder="1" applyAlignment="1">
      <alignment horizontal="left" indent="1"/>
    </xf>
    <xf numFmtId="0" fontId="75" fillId="14" borderId="1" xfId="0" applyFont="1" applyFill="1" applyBorder="1" applyAlignment="1">
      <alignment horizontal="left" indent="1"/>
    </xf>
    <xf numFmtId="0" fontId="75" fillId="15" borderId="1" xfId="0" applyFont="1" applyFill="1" applyBorder="1" applyAlignment="1">
      <alignment horizontal="left" indent="1"/>
    </xf>
    <xf numFmtId="0" fontId="75" fillId="16" borderId="1" xfId="0" applyFont="1" applyFill="1" applyBorder="1" applyAlignment="1">
      <alignment horizontal="left" indent="1"/>
    </xf>
    <xf numFmtId="0" fontId="79" fillId="17" borderId="0" xfId="0" applyFont="1" applyFill="1" applyAlignment="1">
      <alignment horizontal="center" vertical="center" wrapText="1"/>
    </xf>
    <xf numFmtId="0" fontId="79" fillId="0" borderId="0" xfId="0" applyFont="1" applyAlignment="1">
      <alignment vertical="center"/>
    </xf>
    <xf numFmtId="194" fontId="0" fillId="0" borderId="0" xfId="0" applyNumberFormat="1"/>
    <xf numFmtId="0" fontId="65" fillId="0" borderId="0" xfId="0" applyFont="1"/>
    <xf numFmtId="0" fontId="80" fillId="0" borderId="0" xfId="0" applyFont="1"/>
    <xf numFmtId="193" fontId="0" fillId="0" borderId="0" xfId="0" applyNumberFormat="1"/>
    <xf numFmtId="197" fontId="65" fillId="0" borderId="0" xfId="0" applyNumberFormat="1" applyFont="1"/>
    <xf numFmtId="192" fontId="65" fillId="0" borderId="0" xfId="0" applyNumberFormat="1" applyFont="1"/>
    <xf numFmtId="0" fontId="65" fillId="0" borderId="0" xfId="0" applyFont="1" applyFill="1"/>
    <xf numFmtId="196" fontId="65" fillId="5" borderId="1" xfId="0" applyNumberFormat="1" applyFont="1" applyFill="1" applyBorder="1"/>
    <xf numFmtId="0" fontId="65" fillId="5" borderId="1" xfId="0" applyFont="1" applyFill="1" applyBorder="1"/>
    <xf numFmtId="0" fontId="65" fillId="0" borderId="0" xfId="0" applyFont="1" applyAlignment="1">
      <alignment horizontal="right"/>
    </xf>
    <xf numFmtId="2" fontId="65" fillId="0" borderId="0" xfId="0" applyNumberFormat="1" applyFont="1"/>
    <xf numFmtId="0" fontId="65" fillId="0" borderId="10" xfId="0" applyFont="1" applyBorder="1"/>
    <xf numFmtId="0" fontId="81" fillId="0" borderId="11" xfId="0" applyFont="1" applyBorder="1"/>
    <xf numFmtId="0" fontId="65" fillId="0" borderId="12" xfId="0" applyFont="1" applyBorder="1"/>
    <xf numFmtId="0" fontId="80" fillId="0" borderId="13" xfId="0" applyFont="1" applyBorder="1"/>
    <xf numFmtId="193" fontId="65" fillId="0" borderId="14" xfId="0" applyNumberFormat="1" applyFont="1" applyBorder="1"/>
    <xf numFmtId="0" fontId="65" fillId="0" borderId="15" xfId="0" applyFont="1" applyBorder="1"/>
    <xf numFmtId="197" fontId="65" fillId="0" borderId="13" xfId="0" applyNumberFormat="1" applyFont="1" applyBorder="1"/>
    <xf numFmtId="197" fontId="65" fillId="0" borderId="15" xfId="0" applyNumberFormat="1" applyFont="1" applyBorder="1"/>
    <xf numFmtId="198" fontId="0" fillId="0" borderId="0" xfId="0" applyNumberFormat="1"/>
    <xf numFmtId="196" fontId="0" fillId="0" borderId="0" xfId="0" applyNumberFormat="1" applyFill="1" applyBorder="1"/>
    <xf numFmtId="0" fontId="0" fillId="18" borderId="0" xfId="0" applyFill="1"/>
    <xf numFmtId="196" fontId="0" fillId="18" borderId="0" xfId="0" applyNumberFormat="1" applyFill="1"/>
    <xf numFmtId="196" fontId="49" fillId="18" borderId="0" xfId="0" applyNumberFormat="1" applyFont="1" applyFill="1"/>
    <xf numFmtId="196" fontId="0" fillId="18" borderId="0" xfId="0" applyNumberFormat="1" applyFill="1" applyBorder="1"/>
    <xf numFmtId="0" fontId="65" fillId="19" borderId="0" xfId="0" applyFont="1" applyFill="1" applyAlignment="1">
      <alignment horizontal="center" wrapText="1"/>
    </xf>
    <xf numFmtId="0" fontId="0" fillId="20" borderId="1" xfId="0" applyFill="1" applyBorder="1" applyAlignment="1">
      <alignment horizontal="center"/>
    </xf>
    <xf numFmtId="3" fontId="0" fillId="20" borderId="1" xfId="0" applyNumberFormat="1" applyFill="1" applyBorder="1" applyAlignment="1">
      <alignment horizontal="center"/>
    </xf>
    <xf numFmtId="190" fontId="0" fillId="20" borderId="1" xfId="0" applyNumberFormat="1" applyFill="1" applyBorder="1" applyAlignment="1">
      <alignment horizontal="center"/>
    </xf>
    <xf numFmtId="195" fontId="82" fillId="20" borderId="1" xfId="0" applyNumberFormat="1" applyFont="1" applyFill="1" applyBorder="1" applyAlignment="1">
      <alignment horizontal="center"/>
    </xf>
    <xf numFmtId="0" fontId="83" fillId="20" borderId="1" xfId="0" applyFont="1" applyFill="1" applyBorder="1" applyAlignment="1">
      <alignment horizontal="center"/>
    </xf>
    <xf numFmtId="0" fontId="0" fillId="20" borderId="0" xfId="0" applyFill="1"/>
    <xf numFmtId="190" fontId="49" fillId="20" borderId="1" xfId="0" applyNumberFormat="1" applyFont="1" applyFill="1" applyBorder="1" applyAlignment="1">
      <alignment horizontal="center"/>
    </xf>
    <xf numFmtId="0" fontId="84" fillId="0" borderId="1" xfId="0" applyFont="1" applyBorder="1" applyAlignment="1">
      <alignment horizontal="center"/>
    </xf>
    <xf numFmtId="196" fontId="0" fillId="0" borderId="0" xfId="0" applyNumberFormat="1"/>
    <xf numFmtId="190" fontId="0" fillId="0" borderId="0" xfId="0" applyNumberFormat="1" applyAlignment="1">
      <alignment horizontal="center"/>
    </xf>
    <xf numFmtId="195" fontId="82" fillId="20" borderId="16" xfId="0" applyNumberFormat="1" applyFont="1" applyFill="1" applyBorder="1" applyAlignment="1">
      <alignment horizontal="center"/>
    </xf>
    <xf numFmtId="0" fontId="0" fillId="20" borderId="16" xfId="0" applyFill="1" applyBorder="1" applyAlignment="1">
      <alignment horizontal="center"/>
    </xf>
    <xf numFmtId="0" fontId="0" fillId="20" borderId="1" xfId="0" applyFill="1" applyBorder="1"/>
    <xf numFmtId="0" fontId="85" fillId="5" borderId="0" xfId="0" applyFont="1" applyFill="1" applyAlignment="1">
      <alignment horizontal="center" wrapText="1"/>
    </xf>
    <xf numFmtId="0" fontId="53" fillId="20" borderId="1" xfId="0" applyFont="1" applyFill="1" applyBorder="1" applyAlignment="1">
      <alignment horizontal="center" wrapText="1"/>
    </xf>
    <xf numFmtId="0" fontId="0" fillId="20" borderId="1" xfId="0" applyFill="1" applyBorder="1" applyAlignment="1">
      <alignment horizontal="center" wrapText="1"/>
    </xf>
    <xf numFmtId="0" fontId="0" fillId="20" borderId="0" xfId="0" applyFill="1" applyBorder="1" applyAlignment="1">
      <alignment horizontal="center" wrapText="1"/>
    </xf>
    <xf numFmtId="0" fontId="0" fillId="18" borderId="0" xfId="0" applyFill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2" fontId="82" fillId="20" borderId="1" xfId="0" applyNumberFormat="1" applyFont="1" applyFill="1" applyBorder="1" applyAlignment="1">
      <alignment horizontal="center"/>
    </xf>
    <xf numFmtId="0" fontId="59" fillId="0" borderId="0" xfId="0" applyFont="1"/>
    <xf numFmtId="0" fontId="86" fillId="0" borderId="0" xfId="0" applyFont="1"/>
    <xf numFmtId="0" fontId="87" fillId="0" borderId="0" xfId="0" applyFont="1"/>
    <xf numFmtId="0" fontId="88" fillId="0" borderId="0" xfId="0" applyFont="1"/>
    <xf numFmtId="11" fontId="88" fillId="0" borderId="0" xfId="0" applyNumberFormat="1" applyFont="1"/>
    <xf numFmtId="0" fontId="89" fillId="0" borderId="0" xfId="0" applyFont="1" applyAlignment="1">
      <alignment horizontal="center"/>
    </xf>
    <xf numFmtId="11" fontId="59" fillId="0" borderId="0" xfId="0" applyNumberFormat="1" applyFont="1"/>
    <xf numFmtId="0" fontId="86" fillId="0" borderId="0" xfId="0" applyFont="1" applyAlignment="1">
      <alignment horizontal="center"/>
    </xf>
    <xf numFmtId="0" fontId="90" fillId="0" borderId="0" xfId="0" applyFont="1" applyAlignment="1">
      <alignment horizontal="center"/>
    </xf>
    <xf numFmtId="197" fontId="67" fillId="0" borderId="0" xfId="0" applyNumberFormat="1" applyFont="1"/>
    <xf numFmtId="0" fontId="91" fillId="5" borderId="0" xfId="0" applyFont="1" applyFill="1" applyAlignment="1">
      <alignment horizontal="center"/>
    </xf>
    <xf numFmtId="0" fontId="92" fillId="5" borderId="0" xfId="0" applyFont="1" applyFill="1"/>
    <xf numFmtId="0" fontId="93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3.emf"/><Relationship Id="rId1" Type="http://schemas.openxmlformats.org/officeDocument/2006/relationships/image" Target="../media/image5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139700</xdr:colOff>
          <xdr:row>9</xdr:row>
          <xdr:rowOff>76200</xdr:rowOff>
        </xdr:from>
        <xdr:to>
          <xdr:col>7</xdr:col>
          <xdr:colOff>939800</xdr:colOff>
          <xdr:row>12</xdr:row>
          <xdr:rowOff>50800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6981384F-7078-4C81-878F-2D09A4B8BC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CFFCC" mc:Ignorable="a14" a14:legacySpreadsheetColorIndex="4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685800</xdr:colOff>
          <xdr:row>13</xdr:row>
          <xdr:rowOff>12700</xdr:rowOff>
        </xdr:from>
        <xdr:to>
          <xdr:col>1</xdr:col>
          <xdr:colOff>965200</xdr:colOff>
          <xdr:row>13</xdr:row>
          <xdr:rowOff>330200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181E6DFC-BA1A-359F-1307-FBE7CA8207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15</xdr:row>
          <xdr:rowOff>177800</xdr:rowOff>
        </xdr:from>
        <xdr:to>
          <xdr:col>4</xdr:col>
          <xdr:colOff>165100</xdr:colOff>
          <xdr:row>19</xdr:row>
          <xdr:rowOff>76200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96BFE056-CBAF-6FF8-EEE0-E8B6C26743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CC" mc:Ignorable="a14" a14:legacySpreadsheetColorIndex="26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368300</xdr:colOff>
          <xdr:row>5</xdr:row>
          <xdr:rowOff>12700</xdr:rowOff>
        </xdr:from>
        <xdr:to>
          <xdr:col>2</xdr:col>
          <xdr:colOff>292100</xdr:colOff>
          <xdr:row>8</xdr:row>
          <xdr:rowOff>63500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5DBD76C-2BD0-6146-6F9B-36E6CADEC5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CC" mc:Ignorable="a14" a14:legacySpreadsheetColorIndex="26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381000</xdr:colOff>
          <xdr:row>8</xdr:row>
          <xdr:rowOff>177800</xdr:rowOff>
        </xdr:from>
        <xdr:to>
          <xdr:col>1</xdr:col>
          <xdr:colOff>508000</xdr:colOff>
          <xdr:row>10</xdr:row>
          <xdr:rowOff>76200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E73916E4-42FA-CFFF-CD36-746DBF21BA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CC" mc:Ignorable="a14" a14:legacySpreadsheetColorIndex="26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9269</xdr:colOff>
      <xdr:row>4</xdr:row>
      <xdr:rowOff>83431</xdr:rowOff>
    </xdr:from>
    <xdr:ext cx="1223650" cy="565474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6344A249-8A38-6A2E-EE54-2736A093A8FE}"/>
                </a:ext>
              </a:extLst>
            </xdr:cNvPr>
            <xdr:cNvSpPr txBox="1"/>
          </xdr:nvSpPr>
          <xdr:spPr>
            <a:xfrm>
              <a:off x="3809999" y="936278"/>
              <a:ext cx="1223650" cy="565474"/>
            </a:xfrm>
            <a:prstGeom prst="rect">
              <a:avLst/>
            </a:prstGeom>
            <a:solidFill>
              <a:schemeClr val="bg1"/>
            </a:solidFill>
            <a:ln>
              <a:solidFill>
                <a:srgbClr val="00B050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sk-SK" sz="14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̃"/>
                            <m:ctrlPr>
                              <a:rPr lang="en-GB" sz="1400" b="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GB" sz="1400" b="0" i="1">
                                <a:latin typeface="Cambria Math" panose="02040503050406030204" pitchFamily="18" charset="0"/>
                              </a:rPr>
                              <m:t>𝐵</m:t>
                            </m:r>
                          </m:e>
                        </m:acc>
                      </m:e>
                      <m:sub>
                        <m:r>
                          <a:rPr lang="en-GB" sz="1400" b="0" i="1">
                            <a:latin typeface="Cambria Math" panose="02040503050406030204" pitchFamily="18" charset="0"/>
                          </a:rPr>
                          <m:t>𝑒</m:t>
                        </m:r>
                      </m:sub>
                    </m:sSub>
                    <m:r>
                      <a:rPr lang="en-GB" sz="14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GB" sz="14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GB" sz="1400" b="0" i="1">
                            <a:latin typeface="Cambria Math" panose="02040503050406030204" pitchFamily="18" charset="0"/>
                          </a:rPr>
                          <m:t>ℎ</m:t>
                        </m:r>
                      </m:num>
                      <m:den>
                        <m:r>
                          <a:rPr lang="en-GB" sz="1400" b="0" i="1">
                            <a:latin typeface="Cambria Math" panose="02040503050406030204" pitchFamily="18" charset="0"/>
                          </a:rPr>
                          <m:t>8</m:t>
                        </m:r>
                        <m:sSup>
                          <m:sSupPr>
                            <m:ctrlPr>
                              <a:rPr lang="en-GB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GB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𝜋</m:t>
                            </m:r>
                          </m:e>
                          <m:sup>
                            <m:r>
                              <a:rPr lang="en-GB" sz="14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  <m:r>
                          <a:rPr lang="en-GB" sz="1400" b="0" i="1">
                            <a:latin typeface="Cambria Math" panose="02040503050406030204" pitchFamily="18" charset="0"/>
                          </a:rPr>
                          <m:t>𝑐𝐼</m:t>
                        </m:r>
                      </m:den>
                    </m:f>
                  </m:oMath>
                </m:oMathPara>
              </a14:m>
              <a:endParaRPr lang="en-GB" sz="14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6344A249-8A38-6A2E-EE54-2736A093A8FE}"/>
                </a:ext>
              </a:extLst>
            </xdr:cNvPr>
            <xdr:cNvSpPr txBox="1"/>
          </xdr:nvSpPr>
          <xdr:spPr>
            <a:xfrm>
              <a:off x="3809999" y="936278"/>
              <a:ext cx="1223650" cy="565474"/>
            </a:xfrm>
            <a:prstGeom prst="rect">
              <a:avLst/>
            </a:prstGeom>
            <a:solidFill>
              <a:schemeClr val="bg1"/>
            </a:solidFill>
            <a:ln>
              <a:solidFill>
                <a:srgbClr val="00B050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GB" sz="1400" b="0" i="0">
                  <a:latin typeface="Cambria Math" panose="02040503050406030204" pitchFamily="18" charset="0"/>
                </a:rPr>
                <a:t>𝐵</a:t>
              </a:r>
              <a:r>
                <a:rPr lang="sk-SK" sz="1400" b="0" i="0">
                  <a:latin typeface="Cambria Math" panose="02040503050406030204" pitchFamily="18" charset="0"/>
                </a:rPr>
                <a:t> ̃_</a:t>
              </a:r>
              <a:r>
                <a:rPr lang="en-GB" sz="1400" b="0" i="0">
                  <a:latin typeface="Cambria Math" panose="02040503050406030204" pitchFamily="18" charset="0"/>
                </a:rPr>
                <a:t>𝑒=  ℎ/(8</a:t>
              </a:r>
              <a:r>
                <a:rPr lang="en-GB" sz="14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𝜋^</a:t>
              </a:r>
              <a:r>
                <a:rPr lang="en-GB" sz="1400" b="0" i="0">
                  <a:latin typeface="Cambria Math" panose="02040503050406030204" pitchFamily="18" charset="0"/>
                </a:rPr>
                <a:t>2 𝑐𝐼)</a:t>
              </a:r>
              <a:endParaRPr lang="en-GB" sz="1400"/>
            </a:p>
          </xdr:txBody>
        </xdr:sp>
      </mc:Fallback>
    </mc:AlternateContent>
    <xdr:clientData/>
  </xdr:oneCellAnchor>
  <xdr:oneCellAnchor>
    <xdr:from>
      <xdr:col>4</xdr:col>
      <xdr:colOff>48019</xdr:colOff>
      <xdr:row>7</xdr:row>
      <xdr:rowOff>182435</xdr:rowOff>
    </xdr:from>
    <xdr:ext cx="628955" cy="22301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1373A05E-AB2C-6E4D-4637-1AB2E7477FE6}"/>
                </a:ext>
              </a:extLst>
            </xdr:cNvPr>
            <xdr:cNvSpPr txBox="1"/>
          </xdr:nvSpPr>
          <xdr:spPr>
            <a:xfrm>
              <a:off x="3450136" y="1647107"/>
              <a:ext cx="628955" cy="223010"/>
            </a:xfrm>
            <a:prstGeom prst="rect">
              <a:avLst/>
            </a:prstGeom>
            <a:solidFill>
              <a:schemeClr val="bg1"/>
            </a:solidFill>
            <a:ln>
              <a:solidFill>
                <a:srgbClr val="00B050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en-GB" sz="1400" b="0" i="1">
                        <a:latin typeface="Cambria Math" panose="02040503050406030204" pitchFamily="18" charset="0"/>
                      </a:rPr>
                      <m:t>𝐼</m:t>
                    </m:r>
                    <m:r>
                      <a:rPr lang="en-GB" sz="14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GB" sz="14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𝜇</m:t>
                    </m:r>
                    <m:sSup>
                      <m:sSupPr>
                        <m:ctrlPr>
                          <a:rPr lang="en-GB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GB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𝑟</m:t>
                        </m:r>
                      </m:e>
                      <m:sup>
                        <m:r>
                          <a:rPr lang="en-GB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lang="en-GB" sz="1400"/>
            </a:p>
          </xdr:txBody>
        </xdr:sp>
      </mc:Choice>
      <mc:Fallback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1373A05E-AB2C-6E4D-4637-1AB2E7477FE6}"/>
                </a:ext>
              </a:extLst>
            </xdr:cNvPr>
            <xdr:cNvSpPr txBox="1"/>
          </xdr:nvSpPr>
          <xdr:spPr>
            <a:xfrm>
              <a:off x="3450136" y="1647107"/>
              <a:ext cx="628955" cy="223010"/>
            </a:xfrm>
            <a:prstGeom prst="rect">
              <a:avLst/>
            </a:prstGeom>
            <a:solidFill>
              <a:schemeClr val="bg1"/>
            </a:solidFill>
            <a:ln>
              <a:solidFill>
                <a:srgbClr val="00B050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GB" sz="1400" b="0" i="0">
                  <a:latin typeface="Cambria Math" panose="02040503050406030204" pitchFamily="18" charset="0"/>
                </a:rPr>
                <a:t>𝐼=</a:t>
              </a:r>
              <a:r>
                <a:rPr lang="en-GB" sz="14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𝜇𝑟^2</a:t>
              </a:r>
              <a:endParaRPr lang="en-GB" sz="1400"/>
            </a:p>
          </xdr:txBody>
        </xdr:sp>
      </mc:Fallback>
    </mc:AlternateContent>
    <xdr:clientData/>
  </xdr:oneCellAnchor>
  <xdr:oneCellAnchor>
    <xdr:from>
      <xdr:col>4</xdr:col>
      <xdr:colOff>15573</xdr:colOff>
      <xdr:row>10</xdr:row>
      <xdr:rowOff>120511</xdr:rowOff>
    </xdr:from>
    <xdr:ext cx="1143185" cy="491314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B16619E8-0A26-D1C3-7FB5-E5BA1C5B9249}"/>
                </a:ext>
              </a:extLst>
            </xdr:cNvPr>
            <xdr:cNvSpPr txBox="1"/>
          </xdr:nvSpPr>
          <xdr:spPr>
            <a:xfrm>
              <a:off x="4103675" y="2197007"/>
              <a:ext cx="1143185" cy="491314"/>
            </a:xfrm>
            <a:prstGeom prst="rect">
              <a:avLst/>
            </a:prstGeom>
            <a:solidFill>
              <a:schemeClr val="bg1"/>
            </a:solidFill>
            <a:ln>
              <a:solidFill>
                <a:srgbClr val="00B050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en-GB" sz="14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𝜇</m:t>
                    </m:r>
                    <m:r>
                      <a:rPr lang="en-GB" sz="14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GB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GB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GB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𝑚</m:t>
                            </m:r>
                          </m:e>
                          <m:sub>
                            <m:r>
                              <a:rPr lang="en-GB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1</m:t>
                            </m:r>
                          </m:sub>
                        </m:sSub>
                        <m:sSub>
                          <m:sSubPr>
                            <m:ctrlPr>
                              <a:rPr lang="en-GB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GB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𝑚</m:t>
                            </m:r>
                          </m:e>
                          <m:sub>
                            <m:r>
                              <a:rPr lang="en-GB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2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GB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GB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𝑚</m:t>
                            </m:r>
                          </m:e>
                          <m:sub>
                            <m:r>
                              <a:rPr lang="en-GB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1</m:t>
                            </m:r>
                          </m:sub>
                        </m:sSub>
                        <m:r>
                          <a:rPr lang="en-GB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+ </m:t>
                        </m:r>
                        <m:sSub>
                          <m:sSubPr>
                            <m:ctrlPr>
                              <a:rPr lang="en-GB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GB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𝑚</m:t>
                            </m:r>
                          </m:e>
                          <m:sub>
                            <m:r>
                              <a:rPr lang="en-GB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2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GB" sz="1400"/>
            </a:p>
          </xdr:txBody>
        </xdr:sp>
      </mc:Choice>
      <mc:Fallback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B16619E8-0A26-D1C3-7FB5-E5BA1C5B9249}"/>
                </a:ext>
              </a:extLst>
            </xdr:cNvPr>
            <xdr:cNvSpPr txBox="1"/>
          </xdr:nvSpPr>
          <xdr:spPr>
            <a:xfrm>
              <a:off x="4103675" y="2197007"/>
              <a:ext cx="1143185" cy="491314"/>
            </a:xfrm>
            <a:prstGeom prst="rect">
              <a:avLst/>
            </a:prstGeom>
            <a:solidFill>
              <a:schemeClr val="bg1"/>
            </a:solidFill>
            <a:ln>
              <a:solidFill>
                <a:srgbClr val="00B050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GB" sz="14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𝜇</a:t>
              </a:r>
              <a:r>
                <a:rPr lang="en-GB" sz="14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=  (𝑚_1 𝑚_2)/(𝑚_1+ 𝑚_2 )</a:t>
              </a:r>
              <a:endParaRPr lang="en-GB" sz="1400"/>
            </a:p>
          </xdr:txBody>
        </xdr:sp>
      </mc:Fallback>
    </mc:AlternateContent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540455</xdr:colOff>
      <xdr:row>2</xdr:row>
      <xdr:rowOff>68297</xdr:rowOff>
    </xdr:from>
    <xdr:to>
      <xdr:col>12</xdr:col>
      <xdr:colOff>210302</xdr:colOff>
      <xdr:row>14</xdr:row>
      <xdr:rowOff>193302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822E526C-2979-6658-D14B-307ECE780B95}"/>
            </a:ext>
          </a:extLst>
        </xdr:cNvPr>
        <xdr:cNvSpPr/>
      </xdr:nvSpPr>
      <xdr:spPr>
        <a:xfrm>
          <a:off x="3179233" y="731519"/>
          <a:ext cx="6090402" cy="301778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oneCellAnchor>
    <xdr:from>
      <xdr:col>2</xdr:col>
      <xdr:colOff>237067</xdr:colOff>
      <xdr:row>11</xdr:row>
      <xdr:rowOff>101600</xdr:rowOff>
    </xdr:from>
    <xdr:ext cx="631430" cy="3242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F6B96F8-F8FA-BC15-70A5-8E47E95B87EC}"/>
            </a:ext>
          </a:extLst>
        </xdr:cNvPr>
        <xdr:cNvSpPr txBox="1"/>
      </xdr:nvSpPr>
      <xdr:spPr>
        <a:xfrm>
          <a:off x="1481667" y="2819400"/>
          <a:ext cx="607602" cy="31226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400">
              <a:latin typeface="Symbol" pitchFamily="18" charset="2"/>
            </a:rPr>
            <a:t>n</a:t>
          </a:r>
          <a:r>
            <a:rPr lang="en-US" sz="1400">
              <a:latin typeface="Times New Roman" pitchFamily="18" charset="0"/>
              <a:cs typeface="Times New Roman" pitchFamily="18" charset="0"/>
            </a:rPr>
            <a:t>=c/</a:t>
          </a:r>
          <a:r>
            <a:rPr lang="en-US" sz="1400">
              <a:latin typeface="Symbol" pitchFamily="18" charset="2"/>
            </a:rPr>
            <a:t>l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1117600</xdr:colOff>
          <xdr:row>0</xdr:row>
          <xdr:rowOff>25400</xdr:rowOff>
        </xdr:from>
        <xdr:to>
          <xdr:col>6</xdr:col>
          <xdr:colOff>215900</xdr:colOff>
          <xdr:row>1</xdr:row>
          <xdr:rowOff>25400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F176F373-91B0-04EE-B485-B144066D3C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25400</xdr:rowOff>
        </xdr:from>
        <xdr:to>
          <xdr:col>2</xdr:col>
          <xdr:colOff>355600</xdr:colOff>
          <xdr:row>9</xdr:row>
          <xdr:rowOff>190500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78121800-567C-F294-C6A3-4B5ED70327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CC" mc:Ignorable="a14" a14:legacySpreadsheetColorIndex="26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25400</xdr:colOff>
          <xdr:row>10</xdr:row>
          <xdr:rowOff>88900</xdr:rowOff>
        </xdr:from>
        <xdr:to>
          <xdr:col>1</xdr:col>
          <xdr:colOff>774700</xdr:colOff>
          <xdr:row>11</xdr:row>
          <xdr:rowOff>215900</xdr:rowOff>
        </xdr:to>
        <xdr:sp macro="" textlink="">
          <xdr:nvSpPr>
            <xdr:cNvPr id="3101" name="Object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B89CEA47-C876-91F5-DC7D-039B949EB2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CC" mc:Ignorable="a14" a14:legacySpreadsheetColorIndex="26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0</xdr:row>
          <xdr:rowOff>76200</xdr:rowOff>
        </xdr:from>
        <xdr:to>
          <xdr:col>2</xdr:col>
          <xdr:colOff>203200</xdr:colOff>
          <xdr:row>3</xdr:row>
          <xdr:rowOff>177800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820ADBA2-C66C-CC96-001A-E8AA1BC0AF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CC" mc:Ignorable="a14" a14:legacySpreadsheetColorIndex="26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7493F-5942-9F4D-841A-892F2E70DCAC}">
  <dimension ref="A1:K30"/>
  <sheetViews>
    <sheetView workbookViewId="0">
      <selection activeCell="C11" sqref="C11"/>
    </sheetView>
  </sheetViews>
  <sheetFormatPr baseColWidth="10" defaultColWidth="8.83203125" defaultRowHeight="15" x14ac:dyDescent="0.2"/>
  <cols>
    <col min="1" max="1" width="6.6640625" customWidth="1"/>
    <col min="2" max="2" width="14.5" customWidth="1"/>
    <col min="3" max="3" width="10.83203125" customWidth="1"/>
    <col min="4" max="4" width="15.1640625" customWidth="1"/>
    <col min="5" max="5" width="8.6640625" customWidth="1"/>
    <col min="6" max="6" width="9.33203125" customWidth="1"/>
    <col min="7" max="7" width="9.6640625" customWidth="1"/>
    <col min="8" max="8" width="13" customWidth="1"/>
    <col min="10" max="10" width="7.83203125" customWidth="1"/>
  </cols>
  <sheetData>
    <row r="1" spans="1:10" ht="25" x14ac:dyDescent="0.35">
      <c r="A1" s="47" t="s">
        <v>32</v>
      </c>
      <c r="B1" s="23" t="s">
        <v>10</v>
      </c>
      <c r="C1" s="23" t="s">
        <v>9</v>
      </c>
      <c r="D1" s="23" t="s">
        <v>8</v>
      </c>
      <c r="E1" s="23" t="s">
        <v>26</v>
      </c>
      <c r="F1" s="23" t="s">
        <v>16</v>
      </c>
      <c r="G1" s="25" t="s">
        <v>22</v>
      </c>
      <c r="H1" s="25" t="s">
        <v>23</v>
      </c>
    </row>
    <row r="2" spans="1:10" x14ac:dyDescent="0.2">
      <c r="B2" s="24">
        <f>0.0000000001</f>
        <v>1E-10</v>
      </c>
      <c r="C2" s="24">
        <v>2625.5</v>
      </c>
      <c r="D2" s="26">
        <v>1.66054E-27</v>
      </c>
      <c r="E2" s="26">
        <v>6.0221366999999997E+23</v>
      </c>
      <c r="F2" s="27">
        <v>299792458</v>
      </c>
      <c r="G2" s="24">
        <v>3.1415926500000002</v>
      </c>
      <c r="H2" s="24">
        <f>2*G2</f>
        <v>6.2831853000000004</v>
      </c>
    </row>
    <row r="4" spans="1:10" x14ac:dyDescent="0.2">
      <c r="A4" s="1" t="s">
        <v>5</v>
      </c>
      <c r="B4" s="1" t="s">
        <v>4</v>
      </c>
      <c r="C4" s="1" t="s">
        <v>2</v>
      </c>
      <c r="D4" s="1" t="s">
        <v>3</v>
      </c>
      <c r="F4" s="1" t="s">
        <v>27</v>
      </c>
      <c r="G4" s="1" t="s">
        <v>11</v>
      </c>
      <c r="H4" s="1" t="s">
        <v>7</v>
      </c>
    </row>
    <row r="5" spans="1:10" x14ac:dyDescent="0.2">
      <c r="A5" s="8"/>
      <c r="B5" s="6"/>
      <c r="C5" s="6"/>
      <c r="D5" s="7"/>
      <c r="F5" s="28" t="s">
        <v>1</v>
      </c>
      <c r="G5">
        <f>18.9*18.9/(18.9+18.9)</f>
        <v>9.4499999999999993</v>
      </c>
      <c r="H5" s="2">
        <f>G5*D2</f>
        <v>1.5692102999999997E-26</v>
      </c>
    </row>
    <row r="6" spans="1:10" ht="19" x14ac:dyDescent="0.25">
      <c r="A6" s="41">
        <v>1.3</v>
      </c>
      <c r="B6" s="42">
        <v>-198.75711505608101</v>
      </c>
      <c r="C6" s="43">
        <f>A6*$B$2</f>
        <v>1.3000000000000002E-10</v>
      </c>
      <c r="D6" s="44">
        <f>B6*$C$2</f>
        <v>-521836.80557974067</v>
      </c>
    </row>
    <row r="7" spans="1:10" ht="19" x14ac:dyDescent="0.25">
      <c r="A7" s="41">
        <v>1.35</v>
      </c>
      <c r="B7" s="42">
        <v>-198.75761205896799</v>
      </c>
      <c r="C7" s="43">
        <f>A7*$B$2</f>
        <v>1.3500000000000002E-10</v>
      </c>
      <c r="D7" s="44">
        <f>B7*$C$2</f>
        <v>-521838.11046082049</v>
      </c>
    </row>
    <row r="8" spans="1:10" ht="19" x14ac:dyDescent="0.25">
      <c r="A8" s="42">
        <v>1.4</v>
      </c>
      <c r="B8" s="42">
        <v>-198.75354508748799</v>
      </c>
      <c r="C8" s="43">
        <f>A8*$B$2</f>
        <v>1.4000000000000001E-10</v>
      </c>
      <c r="D8" s="44">
        <f>B8*$C$2</f>
        <v>-521827.43262719974</v>
      </c>
    </row>
    <row r="10" spans="1:10" ht="16" x14ac:dyDescent="0.2">
      <c r="B10" s="10"/>
      <c r="C10" s="11" t="s">
        <v>6</v>
      </c>
      <c r="D10" s="11" t="s">
        <v>12</v>
      </c>
      <c r="E10" s="11" t="s">
        <v>13</v>
      </c>
      <c r="F10" s="12"/>
      <c r="G10" s="12" t="s">
        <v>14</v>
      </c>
      <c r="H10" s="1"/>
      <c r="I10" s="1"/>
      <c r="J10" s="1"/>
    </row>
    <row r="11" spans="1:10" x14ac:dyDescent="0.2">
      <c r="B11" s="29" t="s">
        <v>0</v>
      </c>
      <c r="C11" s="10">
        <f>(D8-2*D7+D6)/((C8-C7)*(C7-C6))</f>
        <v>4.7930858802283262E+23</v>
      </c>
      <c r="D11" s="13">
        <f>1000*C11/E2</f>
        <v>795.91117223033586</v>
      </c>
      <c r="E11" s="13">
        <f>1000*C11/E2</f>
        <v>795.91117223033586</v>
      </c>
      <c r="F11" s="10"/>
      <c r="G11" s="10">
        <f>1000*C11/E2</f>
        <v>795.91117223033586</v>
      </c>
    </row>
    <row r="13" spans="1:10" ht="17" x14ac:dyDescent="0.2">
      <c r="C13" s="3" t="s">
        <v>28</v>
      </c>
      <c r="D13">
        <f>SQRT(G11/H5)</f>
        <v>225212102709796.66</v>
      </c>
      <c r="E13" s="9" t="s">
        <v>15</v>
      </c>
    </row>
    <row r="14" spans="1:10" ht="27" x14ac:dyDescent="0.3">
      <c r="C14" s="18" t="s">
        <v>21</v>
      </c>
      <c r="D14" s="19">
        <f>D13/F2/100/H2</f>
        <v>1195.6144484242191</v>
      </c>
      <c r="E14" s="20" t="s">
        <v>24</v>
      </c>
      <c r="F14" s="21"/>
      <c r="G14" s="21" t="s">
        <v>25</v>
      </c>
      <c r="H14" s="22">
        <v>916.64</v>
      </c>
      <c r="I14" s="20" t="s">
        <v>24</v>
      </c>
    </row>
    <row r="15" spans="1:10" ht="30.75" customHeight="1" x14ac:dyDescent="0.2">
      <c r="B15" s="31" t="s">
        <v>29</v>
      </c>
      <c r="C15" s="30"/>
      <c r="D15" s="45">
        <f>IF(D14=0,"UNDEF",(IF(D14&gt;1000,B22,H22)))</f>
        <v>1.3304</v>
      </c>
      <c r="E15" s="46" t="s">
        <v>31</v>
      </c>
      <c r="F15" s="30"/>
      <c r="G15" s="30"/>
      <c r="H15" s="45">
        <v>1.4119299999999999</v>
      </c>
      <c r="I15" s="46" t="s">
        <v>31</v>
      </c>
    </row>
    <row r="16" spans="1:10" x14ac:dyDescent="0.2">
      <c r="A16" s="32"/>
      <c r="B16" s="40" t="s">
        <v>18</v>
      </c>
      <c r="C16" s="32"/>
      <c r="D16" s="32" t="s">
        <v>20</v>
      </c>
      <c r="E16" s="32"/>
      <c r="F16" s="32" t="s">
        <v>17</v>
      </c>
      <c r="G16" s="32"/>
      <c r="H16" s="40" t="s">
        <v>19</v>
      </c>
    </row>
    <row r="17" spans="1:11" x14ac:dyDescent="0.2">
      <c r="A17" s="37">
        <v>1.3</v>
      </c>
      <c r="B17" s="38">
        <v>-198.75711505608101</v>
      </c>
      <c r="C17" s="32"/>
      <c r="D17" s="32">
        <v>-199.06836804</v>
      </c>
      <c r="E17" s="32"/>
      <c r="F17" s="32">
        <v>-199.07673488463499</v>
      </c>
      <c r="G17" s="32"/>
      <c r="H17" s="32">
        <v>-199.28638892310701</v>
      </c>
      <c r="I17" s="14"/>
      <c r="J17" s="15"/>
      <c r="K17" s="16"/>
    </row>
    <row r="18" spans="1:11" x14ac:dyDescent="0.2">
      <c r="A18" s="37">
        <v>1.35</v>
      </c>
      <c r="B18" s="38">
        <v>-198.75761205896799</v>
      </c>
      <c r="C18" s="32"/>
      <c r="D18" s="36">
        <v>-199.07607397999999</v>
      </c>
      <c r="E18" s="32"/>
      <c r="F18" s="32">
        <v>-199.08457805901801</v>
      </c>
      <c r="G18" s="37">
        <v>1.35</v>
      </c>
      <c r="H18" s="39">
        <v>-199.293343094844</v>
      </c>
      <c r="K18" s="5"/>
    </row>
    <row r="19" spans="1:11" x14ac:dyDescent="0.2">
      <c r="A19" s="38">
        <v>1.4</v>
      </c>
      <c r="B19" s="38">
        <v>-198.75354508748799</v>
      </c>
      <c r="C19" s="32"/>
      <c r="D19" s="36">
        <v>-199.07933093</v>
      </c>
      <c r="E19" s="32"/>
      <c r="F19" s="36">
        <v>-199.088115574287</v>
      </c>
      <c r="G19" s="38">
        <v>1.4</v>
      </c>
      <c r="H19" s="39">
        <v>-199.29597122839201</v>
      </c>
      <c r="I19" s="14"/>
      <c r="J19" s="17"/>
      <c r="K19" s="16"/>
    </row>
    <row r="20" spans="1:11" x14ac:dyDescent="0.2">
      <c r="A20" s="32">
        <v>1.45</v>
      </c>
      <c r="B20" s="32">
        <v>-198.74615407628301</v>
      </c>
      <c r="C20" s="32"/>
      <c r="D20" s="36">
        <v>-199.07931062</v>
      </c>
      <c r="E20" s="32"/>
      <c r="F20" s="36">
        <v>-199.088516078921</v>
      </c>
      <c r="G20" s="38">
        <v>1.45</v>
      </c>
      <c r="H20" s="39">
        <v>-199.29552710842401</v>
      </c>
    </row>
    <row r="21" spans="1:11" x14ac:dyDescent="0.2">
      <c r="A21" s="32">
        <v>1.5</v>
      </c>
      <c r="B21" s="32">
        <v>-198.736396480423</v>
      </c>
      <c r="C21" s="32"/>
      <c r="D21" s="32">
        <v>-199.07691846</v>
      </c>
      <c r="E21" s="32"/>
      <c r="F21" s="36">
        <v>-199.086672892678</v>
      </c>
      <c r="G21" s="32"/>
      <c r="H21" s="33">
        <v>-199.292987546398</v>
      </c>
    </row>
    <row r="22" spans="1:11" x14ac:dyDescent="0.2">
      <c r="A22" s="5" t="s">
        <v>30</v>
      </c>
      <c r="B22" s="34">
        <v>1.3304</v>
      </c>
      <c r="C22" s="5"/>
      <c r="D22" s="5"/>
      <c r="E22" s="5"/>
      <c r="F22" s="5"/>
      <c r="G22" s="5"/>
      <c r="H22" s="35">
        <v>1.4177999999999999</v>
      </c>
    </row>
    <row r="26" spans="1:11" x14ac:dyDescent="0.2">
      <c r="A26" s="1"/>
    </row>
    <row r="27" spans="1:11" x14ac:dyDescent="0.2">
      <c r="A27" s="1"/>
    </row>
    <row r="28" spans="1:11" x14ac:dyDescent="0.2">
      <c r="A28" s="4"/>
    </row>
    <row r="29" spans="1:11" x14ac:dyDescent="0.2">
      <c r="A29" s="4"/>
    </row>
    <row r="30" spans="1:11" x14ac:dyDescent="0.2">
      <c r="A30" s="4"/>
    </row>
  </sheetData>
  <pageMargins left="0.75" right="0.75" top="1" bottom="1" header="0.3" footer="0.3"/>
  <pageSetup paperSize="9" orientation="portrait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27EF1-3506-7E46-BE6E-8518437FB4A0}">
  <dimension ref="B1:P65536"/>
  <sheetViews>
    <sheetView tabSelected="1" workbookViewId="0">
      <selection activeCell="F13" sqref="F13"/>
    </sheetView>
  </sheetViews>
  <sheetFormatPr baseColWidth="10" defaultColWidth="8.83203125" defaultRowHeight="15" x14ac:dyDescent="0.2"/>
  <cols>
    <col min="1" max="1" width="6.1640625" customWidth="1"/>
    <col min="2" max="2" width="12" customWidth="1"/>
    <col min="3" max="3" width="16.33203125" customWidth="1"/>
    <col min="4" max="4" width="12.5" customWidth="1"/>
    <col min="5" max="5" width="10.83203125" customWidth="1"/>
    <col min="6" max="6" width="15.6640625" customWidth="1"/>
    <col min="7" max="8" width="14.1640625" customWidth="1"/>
    <col min="9" max="9" width="9.1640625" customWidth="1"/>
    <col min="10" max="10" width="10.5" hidden="1" customWidth="1"/>
    <col min="12" max="12" width="6.83203125" customWidth="1"/>
    <col min="13" max="13" width="15.5" customWidth="1"/>
  </cols>
  <sheetData>
    <row r="1" spans="2:16" ht="17" x14ac:dyDescent="0.25">
      <c r="B1" s="49" t="s">
        <v>50</v>
      </c>
      <c r="C1" s="49" t="s">
        <v>9</v>
      </c>
      <c r="D1" s="49" t="s">
        <v>8</v>
      </c>
      <c r="E1" s="49" t="s">
        <v>47</v>
      </c>
      <c r="F1" s="49" t="s">
        <v>16</v>
      </c>
      <c r="G1" s="50" t="s">
        <v>22</v>
      </c>
      <c r="H1" s="50"/>
      <c r="I1" s="50" t="s">
        <v>23</v>
      </c>
    </row>
    <row r="2" spans="2:16" x14ac:dyDescent="0.2">
      <c r="B2" s="51">
        <f>0.0000000001</f>
        <v>1E-10</v>
      </c>
      <c r="C2" s="51">
        <v>2625.5</v>
      </c>
      <c r="D2" s="52">
        <v>1.66054E-27</v>
      </c>
      <c r="E2" s="52">
        <v>6.0221366999999997E+23</v>
      </c>
      <c r="F2" s="54">
        <v>299792458</v>
      </c>
      <c r="G2" s="51">
        <v>3.1415926500000002</v>
      </c>
      <c r="H2" s="52">
        <v>1.0000000000000001E-15</v>
      </c>
      <c r="I2" s="51">
        <f>2*G2</f>
        <v>6.2831853000000004</v>
      </c>
      <c r="L2" t="s">
        <v>36</v>
      </c>
      <c r="M2" s="2">
        <v>6.6299999999999999E-34</v>
      </c>
      <c r="N2" t="s">
        <v>37</v>
      </c>
    </row>
    <row r="3" spans="2:16" x14ac:dyDescent="0.2">
      <c r="B3" s="53" t="s">
        <v>1</v>
      </c>
      <c r="C3" s="53" t="s">
        <v>49</v>
      </c>
      <c r="D3" s="53" t="s">
        <v>7</v>
      </c>
      <c r="E3" s="53" t="s">
        <v>48</v>
      </c>
      <c r="F3" s="53" t="s">
        <v>46</v>
      </c>
      <c r="G3" s="53"/>
      <c r="H3" s="53"/>
      <c r="I3" s="53"/>
      <c r="L3" t="s">
        <v>38</v>
      </c>
      <c r="M3" s="2">
        <v>6.02E+23</v>
      </c>
      <c r="N3" t="s">
        <v>39</v>
      </c>
    </row>
    <row r="4" spans="2:16" ht="36" customHeight="1" x14ac:dyDescent="0.25">
      <c r="D4" s="123" t="s">
        <v>109</v>
      </c>
      <c r="H4" s="17" t="s">
        <v>113</v>
      </c>
      <c r="J4" t="s">
        <v>71</v>
      </c>
      <c r="L4" t="s">
        <v>16</v>
      </c>
      <c r="M4" s="48">
        <v>299793458</v>
      </c>
      <c r="N4" t="s">
        <v>40</v>
      </c>
    </row>
    <row r="5" spans="2:16" ht="16" x14ac:dyDescent="0.2">
      <c r="D5" s="137" t="s">
        <v>33</v>
      </c>
      <c r="E5" s="138" t="s">
        <v>33</v>
      </c>
      <c r="F5" s="139" t="s">
        <v>34</v>
      </c>
      <c r="G5" s="139" t="s">
        <v>35</v>
      </c>
      <c r="H5" s="140" t="s">
        <v>112</v>
      </c>
      <c r="I5" s="141" t="s">
        <v>55</v>
      </c>
      <c r="J5" s="142" t="s">
        <v>70</v>
      </c>
      <c r="K5" s="143" t="s">
        <v>75</v>
      </c>
      <c r="L5" s="144" t="s">
        <v>41</v>
      </c>
      <c r="M5" s="2">
        <v>1000000000</v>
      </c>
    </row>
    <row r="6" spans="2:16" x14ac:dyDescent="0.2">
      <c r="D6" s="56"/>
      <c r="E6" s="125"/>
      <c r="F6" s="126"/>
      <c r="G6" s="134"/>
      <c r="H6" s="127"/>
      <c r="I6" s="119"/>
      <c r="J6" s="74">
        <f>E6*$F$2/(POWER(10,12))</f>
        <v>0</v>
      </c>
      <c r="L6" t="s">
        <v>42</v>
      </c>
      <c r="M6" s="2">
        <v>0.01</v>
      </c>
      <c r="N6" t="s">
        <v>43</v>
      </c>
    </row>
    <row r="7" spans="2:16" ht="19" x14ac:dyDescent="0.25">
      <c r="D7" s="55" t="s">
        <v>51</v>
      </c>
      <c r="E7" s="124" t="s">
        <v>54</v>
      </c>
      <c r="F7" s="128" t="s">
        <v>53</v>
      </c>
      <c r="G7" s="135" t="s">
        <v>52</v>
      </c>
      <c r="H7" s="124"/>
      <c r="I7" s="119"/>
      <c r="J7" s="75"/>
      <c r="L7" t="s">
        <v>44</v>
      </c>
      <c r="M7">
        <v>8065.54</v>
      </c>
      <c r="N7" t="s">
        <v>45</v>
      </c>
      <c r="O7" s="131" t="s">
        <v>111</v>
      </c>
      <c r="P7" s="53" t="s">
        <v>110</v>
      </c>
    </row>
    <row r="8" spans="2:16" x14ac:dyDescent="0.2">
      <c r="D8" s="48">
        <v>174212</v>
      </c>
      <c r="E8" s="125">
        <f t="shared" ref="E8:E15" si="0">D8*100</f>
        <v>17421200</v>
      </c>
      <c r="F8" s="126">
        <f t="shared" ref="F8:F15" si="1">$F$2/G8/0.000000001</f>
        <v>57.401327118682978</v>
      </c>
      <c r="G8" s="134">
        <f t="shared" ref="G8:G15" si="2">E8*$F$2</f>
        <v>5222744369309600</v>
      </c>
      <c r="H8" s="127"/>
      <c r="I8" s="120">
        <f>D8/$M$7</f>
        <v>21.599545721675177</v>
      </c>
      <c r="J8" s="75"/>
      <c r="L8" t="s">
        <v>74</v>
      </c>
      <c r="M8">
        <v>96.485299999999995</v>
      </c>
      <c r="N8" t="s">
        <v>75</v>
      </c>
      <c r="O8" s="133"/>
      <c r="P8" s="132"/>
    </row>
    <row r="9" spans="2:16" x14ac:dyDescent="0.2">
      <c r="D9">
        <v>45392.851013844011</v>
      </c>
      <c r="E9" s="125">
        <f t="shared" si="0"/>
        <v>4539285.1013844013</v>
      </c>
      <c r="F9" s="126">
        <f t="shared" si="1"/>
        <v>220.29900692842969</v>
      </c>
      <c r="G9" s="134">
        <f t="shared" si="2"/>
        <v>1360843438106809</v>
      </c>
      <c r="H9" s="127"/>
      <c r="I9" s="119"/>
      <c r="J9" s="75"/>
      <c r="O9" s="133"/>
      <c r="P9" s="132"/>
    </row>
    <row r="10" spans="2:16" x14ac:dyDescent="0.2">
      <c r="D10">
        <v>54681</v>
      </c>
      <c r="E10" s="125">
        <f t="shared" si="0"/>
        <v>5468100</v>
      </c>
      <c r="F10" s="126">
        <f t="shared" si="1"/>
        <v>182.87887931822752</v>
      </c>
      <c r="G10" s="134">
        <f t="shared" si="2"/>
        <v>1639295139589800</v>
      </c>
      <c r="H10" s="145">
        <f>1/G10/$H$2</f>
        <v>0.61001827910636608</v>
      </c>
      <c r="I10" s="120">
        <f>D10/$M$7</f>
        <v>6.7795832641087888</v>
      </c>
      <c r="J10" s="74">
        <f>E10*$F$2/(POWER(10,12))</f>
        <v>1639.2951395898001</v>
      </c>
      <c r="K10" s="76">
        <f>I10*$M$8</f>
        <v>654.13012511251566</v>
      </c>
      <c r="O10" s="133">
        <f>F10/1000</f>
        <v>0.18287887931822752</v>
      </c>
      <c r="P10" s="132">
        <f>O10/1000</f>
        <v>1.8287887931822753E-4</v>
      </c>
    </row>
    <row r="11" spans="2:16" x14ac:dyDescent="0.2">
      <c r="D11">
        <v>52925</v>
      </c>
      <c r="E11" s="125">
        <f t="shared" si="0"/>
        <v>5292500</v>
      </c>
      <c r="F11" s="126">
        <f t="shared" si="1"/>
        <v>188.94662257912137</v>
      </c>
      <c r="G11" s="134">
        <f t="shared" si="2"/>
        <v>1586651583965000</v>
      </c>
      <c r="H11" s="145">
        <f>1/G11/$H$2</f>
        <v>0.63025809201351357</v>
      </c>
      <c r="I11" s="119"/>
      <c r="O11" s="133"/>
      <c r="P11" s="132"/>
    </row>
    <row r="12" spans="2:16" x14ac:dyDescent="0.2">
      <c r="D12">
        <v>39550</v>
      </c>
      <c r="E12" s="125">
        <f t="shared" si="0"/>
        <v>3955000</v>
      </c>
      <c r="F12" s="126">
        <f t="shared" si="1"/>
        <v>252.84450063211125</v>
      </c>
      <c r="G12" s="134">
        <f t="shared" si="2"/>
        <v>1185679171390000</v>
      </c>
      <c r="H12" s="127"/>
      <c r="I12" s="120">
        <f>D12/$M$7</f>
        <v>4.9035774418079878</v>
      </c>
      <c r="K12" s="76">
        <f>I12*$M$8</f>
        <v>473.12314054607623</v>
      </c>
      <c r="O12" s="133"/>
      <c r="P12" s="132"/>
    </row>
    <row r="13" spans="2:16" x14ac:dyDescent="0.2">
      <c r="D13" s="159">
        <v>35500</v>
      </c>
      <c r="E13" s="125">
        <f t="shared" si="0"/>
        <v>3550000</v>
      </c>
      <c r="F13" s="126">
        <f t="shared" si="1"/>
        <v>281.6901408450704</v>
      </c>
      <c r="G13" s="134">
        <f t="shared" si="2"/>
        <v>1064263225900000</v>
      </c>
      <c r="H13" s="127"/>
      <c r="I13" s="120">
        <f>D13/$M$7</f>
        <v>4.401441193026133</v>
      </c>
      <c r="K13" s="76">
        <f t="shared" ref="K13:K19" si="3">I13*$M$8</f>
        <v>424.6743739414843</v>
      </c>
      <c r="L13">
        <f>10000000*1/D13</f>
        <v>281.6901408450704</v>
      </c>
      <c r="O13" s="133"/>
      <c r="P13" s="132"/>
    </row>
    <row r="14" spans="2:16" x14ac:dyDescent="0.2">
      <c r="D14">
        <v>28700</v>
      </c>
      <c r="E14" s="125">
        <f t="shared" si="0"/>
        <v>2870000</v>
      </c>
      <c r="F14" s="126">
        <f t="shared" si="1"/>
        <v>348.43205574912889</v>
      </c>
      <c r="G14" s="134">
        <f t="shared" si="2"/>
        <v>860404354460000</v>
      </c>
      <c r="H14" s="127"/>
      <c r="I14" s="120">
        <f>D14/$M$7</f>
        <v>3.5583482321084516</v>
      </c>
      <c r="K14" s="76">
        <f t="shared" si="3"/>
        <v>343.32829667945356</v>
      </c>
      <c r="O14" s="133"/>
      <c r="P14" s="132"/>
    </row>
    <row r="15" spans="2:16" x14ac:dyDescent="0.2">
      <c r="D15">
        <v>15800</v>
      </c>
      <c r="E15" s="125">
        <f t="shared" si="0"/>
        <v>1580000</v>
      </c>
      <c r="F15" s="126">
        <f t="shared" si="1"/>
        <v>632.91139240506322</v>
      </c>
      <c r="G15" s="134">
        <f t="shared" si="2"/>
        <v>473672083640000</v>
      </c>
      <c r="H15" s="127"/>
      <c r="I15" s="120">
        <f>D15/$M$7</f>
        <v>1.9589512915440255</v>
      </c>
      <c r="K15" s="76">
        <f t="shared" si="3"/>
        <v>189.01000305001276</v>
      </c>
      <c r="O15" s="133"/>
      <c r="P15" s="132"/>
    </row>
    <row r="16" spans="2:16" x14ac:dyDescent="0.2">
      <c r="E16" s="129"/>
      <c r="F16" s="129"/>
      <c r="G16" s="129"/>
      <c r="H16" s="136"/>
      <c r="I16" s="119"/>
      <c r="O16" s="133"/>
      <c r="P16" s="132"/>
    </row>
    <row r="17" spans="2:16" x14ac:dyDescent="0.2">
      <c r="D17">
        <v>85000</v>
      </c>
      <c r="E17" s="125">
        <f>D17*100</f>
        <v>8500000</v>
      </c>
      <c r="F17" s="126">
        <f>$F$2/G17/0.000000001</f>
        <v>117.64705882352941</v>
      </c>
      <c r="G17" s="134">
        <f>E17*$F$2</f>
        <v>2548235893000000</v>
      </c>
      <c r="H17" s="127"/>
      <c r="I17" s="120">
        <f>D17/$M$7</f>
        <v>10.538662011471024</v>
      </c>
      <c r="K17" s="76">
        <f t="shared" si="3"/>
        <v>1016.8259657753852</v>
      </c>
      <c r="O17" s="133"/>
      <c r="P17" s="132"/>
    </row>
    <row r="18" spans="2:16" x14ac:dyDescent="0.2">
      <c r="D18">
        <v>13044</v>
      </c>
      <c r="E18" s="125">
        <f>D18*100</f>
        <v>1304400</v>
      </c>
      <c r="F18" s="126">
        <f>$F$2/G18/0.000000001</f>
        <v>766.63600122661751</v>
      </c>
      <c r="G18" s="134">
        <f>E18*$F$2</f>
        <v>391049282215200</v>
      </c>
      <c r="H18" s="127"/>
      <c r="I18" s="120">
        <f>D18/$M$7</f>
        <v>1.6172506738544474</v>
      </c>
      <c r="K18" s="76">
        <f t="shared" si="3"/>
        <v>156.04091644204851</v>
      </c>
      <c r="O18" s="133"/>
      <c r="P18" s="132"/>
    </row>
    <row r="19" spans="2:16" x14ac:dyDescent="0.2">
      <c r="D19">
        <v>340</v>
      </c>
      <c r="E19" s="125">
        <f>D19*100</f>
        <v>34000</v>
      </c>
      <c r="F19" s="126">
        <f>$F$2/G19/0.000000001</f>
        <v>29411.764705882353</v>
      </c>
      <c r="G19" s="134">
        <f>E19*$F$2</f>
        <v>10192943572000</v>
      </c>
      <c r="H19" s="145">
        <f>1/G19/$H$2</f>
        <v>98.107086822985892</v>
      </c>
      <c r="I19" s="120">
        <f>D19/$M$7</f>
        <v>4.2154648045884098E-2</v>
      </c>
      <c r="J19">
        <v>3.43798</v>
      </c>
      <c r="K19" s="76">
        <f t="shared" si="3"/>
        <v>4.0673038631015404</v>
      </c>
      <c r="O19" s="133"/>
      <c r="P19" s="132"/>
    </row>
    <row r="20" spans="2:16" x14ac:dyDescent="0.2">
      <c r="D20">
        <v>7000</v>
      </c>
      <c r="E20" s="125">
        <f>D20*100</f>
        <v>700000</v>
      </c>
      <c r="F20" s="126">
        <f>$F$2/G20/0.000000001</f>
        <v>1428.5714285714284</v>
      </c>
      <c r="G20" s="134">
        <f>E20*$F$2</f>
        <v>209854720600000</v>
      </c>
      <c r="H20" s="127"/>
      <c r="I20" s="120">
        <f>D20/$M$7</f>
        <v>0.86788981270937837</v>
      </c>
      <c r="J20">
        <v>2.1861100000000002</v>
      </c>
      <c r="N20" s="76"/>
      <c r="O20" s="133">
        <f>F20/1000</f>
        <v>1.4285714285714284</v>
      </c>
      <c r="P20" s="132"/>
    </row>
    <row r="21" spans="2:16" x14ac:dyDescent="0.2">
      <c r="E21" s="129"/>
      <c r="F21" s="129"/>
      <c r="G21" s="129"/>
      <c r="H21" s="136"/>
      <c r="I21" s="119"/>
      <c r="O21" s="133"/>
      <c r="P21" s="132"/>
    </row>
    <row r="22" spans="2:16" x14ac:dyDescent="0.2">
      <c r="D22">
        <v>30</v>
      </c>
      <c r="E22" s="125">
        <f>D22*100</f>
        <v>3000</v>
      </c>
      <c r="F22" s="126">
        <f>$F$2/G22/0.000000001</f>
        <v>333333.33333333331</v>
      </c>
      <c r="G22" s="134">
        <f>E22*$F$2</f>
        <v>899377374000</v>
      </c>
      <c r="H22" s="145">
        <f>1/G22/$H$2</f>
        <v>1111.8803173271733</v>
      </c>
      <c r="I22" s="120">
        <f>D22/$M$7</f>
        <v>3.7195277687544792E-3</v>
      </c>
      <c r="K22" s="76">
        <f>I22*$M$8</f>
        <v>0.35887975262660654</v>
      </c>
      <c r="O22" s="133"/>
      <c r="P22" s="132"/>
    </row>
    <row r="23" spans="2:16" x14ac:dyDescent="0.2">
      <c r="E23" s="129"/>
      <c r="F23" s="129"/>
      <c r="G23" s="129"/>
      <c r="H23" s="136"/>
      <c r="I23" s="119"/>
      <c r="O23" s="133"/>
      <c r="P23" s="132"/>
    </row>
    <row r="24" spans="2:16" x14ac:dyDescent="0.2">
      <c r="B24" t="s">
        <v>106</v>
      </c>
      <c r="D24">
        <v>24100</v>
      </c>
      <c r="E24" s="125">
        <f>D24*100</f>
        <v>2410000</v>
      </c>
      <c r="F24" s="130">
        <f>$F$2/G24/0.000000001</f>
        <v>414.93775933609959</v>
      </c>
      <c r="G24" s="134">
        <f>E24*$F$2</f>
        <v>722499823780000</v>
      </c>
      <c r="H24" s="127"/>
      <c r="I24" s="121">
        <f>D24/$M$7</f>
        <v>2.9880206408994314</v>
      </c>
      <c r="K24" s="76">
        <f>I24*$M$8</f>
        <v>288.3000679433739</v>
      </c>
      <c r="O24" s="133"/>
      <c r="P24" s="132"/>
    </row>
    <row r="25" spans="2:16" x14ac:dyDescent="0.2">
      <c r="B25" s="2">
        <f>M4/(0.0000000584)*M2</f>
        <v>3.403477100239726E-18</v>
      </c>
      <c r="D25">
        <v>34690</v>
      </c>
      <c r="E25" s="125">
        <f>D25*100</f>
        <v>3469000</v>
      </c>
      <c r="F25" s="126">
        <f>$F$2/G25/0.000000001</f>
        <v>288.26751225136923</v>
      </c>
      <c r="G25" s="134">
        <f>E25*$F$2</f>
        <v>1039980036802000</v>
      </c>
      <c r="H25" s="127"/>
      <c r="I25" s="120">
        <f>D25/$M$7</f>
        <v>4.3010139432697621</v>
      </c>
      <c r="K25" s="76">
        <f>I25*$M$8</f>
        <v>414.98462062056598</v>
      </c>
      <c r="O25" s="133"/>
      <c r="P25" s="132"/>
    </row>
    <row r="26" spans="2:16" x14ac:dyDescent="0.2">
      <c r="B26">
        <f>0.5*9.11E-31*2528000000000</f>
        <v>1.151504E-18</v>
      </c>
      <c r="D26">
        <v>16578</v>
      </c>
      <c r="E26" s="125">
        <f>D26*100</f>
        <v>1657800</v>
      </c>
      <c r="F26" s="126">
        <f>$F$2/G26/0.000000001</f>
        <v>603.20907226444683</v>
      </c>
      <c r="G26" s="134">
        <f>E26*$F$2</f>
        <v>496995936872400</v>
      </c>
      <c r="H26" s="127"/>
      <c r="I26" s="120">
        <f>D26/$M$7</f>
        <v>2.0554110450137251</v>
      </c>
      <c r="K26" s="76">
        <f>I26*$M$8</f>
        <v>198.31695130146275</v>
      </c>
      <c r="L26" s="76"/>
      <c r="O26" s="133"/>
      <c r="P26" s="132"/>
    </row>
    <row r="27" spans="2:16" x14ac:dyDescent="0.2">
      <c r="B27" s="2">
        <f>B25-B26</f>
        <v>2.251973100239726E-18</v>
      </c>
      <c r="C27" t="s">
        <v>105</v>
      </c>
      <c r="D27">
        <v>437</v>
      </c>
      <c r="I27" s="122">
        <f>D27/$M$7</f>
        <v>5.4181121164856912E-2</v>
      </c>
      <c r="K27" s="76">
        <f>I27*$M$8</f>
        <v>5.2276817299275686</v>
      </c>
      <c r="O27" s="133"/>
      <c r="P27" s="132"/>
    </row>
    <row r="28" spans="2:16" x14ac:dyDescent="0.2">
      <c r="D28">
        <f>0.5*D27</f>
        <v>218.5</v>
      </c>
      <c r="I28" s="122">
        <f>D28/$M$7</f>
        <v>2.7090560582428456E-2</v>
      </c>
      <c r="K28" s="76">
        <f>I28*$M$8</f>
        <v>2.6138408649637843</v>
      </c>
      <c r="O28" s="133"/>
      <c r="P28" s="132"/>
    </row>
    <row r="29" spans="2:16" x14ac:dyDescent="0.2">
      <c r="O29" s="76"/>
    </row>
    <row r="30" spans="2:16" x14ac:dyDescent="0.2">
      <c r="O30" s="76"/>
    </row>
    <row r="31" spans="2:16" x14ac:dyDescent="0.2">
      <c r="O31" s="76"/>
    </row>
    <row r="32" spans="2:16" x14ac:dyDescent="0.2">
      <c r="O32" s="76"/>
    </row>
    <row r="33" spans="15:15" x14ac:dyDescent="0.2">
      <c r="O33" s="76"/>
    </row>
    <row r="34" spans="15:15" x14ac:dyDescent="0.2">
      <c r="O34" s="76"/>
    </row>
    <row r="35" spans="15:15" x14ac:dyDescent="0.2">
      <c r="O35" s="76"/>
    </row>
    <row r="36" spans="15:15" x14ac:dyDescent="0.2">
      <c r="O36" s="76"/>
    </row>
    <row r="37" spans="15:15" x14ac:dyDescent="0.2">
      <c r="O37" s="76"/>
    </row>
    <row r="38" spans="15:15" x14ac:dyDescent="0.2">
      <c r="O38" s="76"/>
    </row>
    <row r="65536" spans="9:9" x14ac:dyDescent="0.2">
      <c r="I65536" s="118"/>
    </row>
  </sheetData>
  <pageMargins left="0.75" right="0.75" top="1" bottom="1" header="0.3" footer="0.3"/>
  <pageSetup orientation="portrait" horizontalDpi="1200" verticalDpi="12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1CB82-65D5-4F4E-9BA0-3FC4F6D68B98}">
  <dimension ref="A1:L23"/>
  <sheetViews>
    <sheetView zoomScale="137" zoomScaleNormal="137" workbookViewId="0">
      <selection activeCell="A16" sqref="A16"/>
    </sheetView>
  </sheetViews>
  <sheetFormatPr baseColWidth="10" defaultRowHeight="15" x14ac:dyDescent="0.2"/>
  <cols>
    <col min="2" max="2" width="12.1640625" bestFit="1" customWidth="1"/>
    <col min="4" max="4" width="19.83203125" customWidth="1"/>
  </cols>
  <sheetData>
    <row r="1" spans="1:12" ht="16" x14ac:dyDescent="0.2">
      <c r="A1" s="146"/>
      <c r="B1" s="146"/>
      <c r="C1" s="146"/>
      <c r="D1" s="146"/>
      <c r="E1" s="146"/>
      <c r="F1" s="146"/>
      <c r="G1" s="146"/>
      <c r="H1" s="146"/>
      <c r="I1" s="146"/>
    </row>
    <row r="2" spans="1:12" ht="19" x14ac:dyDescent="0.25">
      <c r="A2" s="148" t="s">
        <v>119</v>
      </c>
      <c r="B2" s="146"/>
      <c r="C2" s="146"/>
      <c r="D2" s="146"/>
      <c r="E2" s="146"/>
      <c r="F2" s="146"/>
      <c r="G2" s="146"/>
      <c r="H2" s="146"/>
      <c r="I2" s="146"/>
    </row>
    <row r="3" spans="1:12" ht="16" x14ac:dyDescent="0.2">
      <c r="A3" s="148" t="s">
        <v>120</v>
      </c>
      <c r="B3" s="148"/>
      <c r="C3" s="148"/>
      <c r="D3" s="148" t="s">
        <v>121</v>
      </c>
      <c r="E3" s="148"/>
      <c r="F3" s="148"/>
      <c r="G3" s="148"/>
      <c r="H3" s="148"/>
      <c r="I3" s="148"/>
      <c r="J3" s="149"/>
      <c r="K3" s="149"/>
      <c r="L3" s="149"/>
    </row>
    <row r="4" spans="1:12" ht="16" x14ac:dyDescent="0.2">
      <c r="A4" s="148" t="s">
        <v>114</v>
      </c>
      <c r="B4" s="148">
        <v>1.0920000000000001</v>
      </c>
      <c r="C4" s="149"/>
      <c r="D4" s="149"/>
      <c r="E4" s="148"/>
      <c r="F4" s="148"/>
      <c r="G4" s="148"/>
      <c r="H4" s="148"/>
      <c r="I4" s="148"/>
      <c r="J4" s="149"/>
      <c r="K4" s="149"/>
      <c r="L4" s="149"/>
    </row>
    <row r="5" spans="1:12" ht="16" x14ac:dyDescent="0.2">
      <c r="A5" s="148" t="s">
        <v>36</v>
      </c>
      <c r="B5" s="150">
        <v>6.6299999999999999E-34</v>
      </c>
      <c r="C5" s="149" t="s">
        <v>37</v>
      </c>
      <c r="D5" s="149"/>
      <c r="E5" s="148"/>
      <c r="F5" s="148"/>
      <c r="G5" s="148"/>
      <c r="H5" s="148"/>
      <c r="I5" s="148"/>
      <c r="J5" s="149"/>
      <c r="K5" s="149"/>
      <c r="L5" s="149"/>
    </row>
    <row r="6" spans="1:12" ht="16" x14ac:dyDescent="0.2">
      <c r="A6" s="148" t="s">
        <v>16</v>
      </c>
      <c r="B6" s="54">
        <v>299792458</v>
      </c>
      <c r="C6" s="148" t="s">
        <v>46</v>
      </c>
      <c r="D6" s="148" t="s">
        <v>125</v>
      </c>
      <c r="E6" s="148"/>
      <c r="F6" s="148"/>
      <c r="G6" s="148"/>
      <c r="H6" s="148"/>
      <c r="I6" s="148"/>
      <c r="J6" s="149"/>
      <c r="K6" s="149"/>
      <c r="L6" s="149"/>
    </row>
    <row r="7" spans="1:12" ht="16" x14ac:dyDescent="0.2">
      <c r="A7" s="147" t="s">
        <v>22</v>
      </c>
      <c r="B7" s="146">
        <v>3.1415926500000002</v>
      </c>
      <c r="C7" s="146"/>
      <c r="D7" s="146"/>
      <c r="E7" s="146"/>
      <c r="F7" s="146"/>
      <c r="G7" s="146"/>
      <c r="H7" s="146"/>
      <c r="I7" s="146"/>
    </row>
    <row r="8" spans="1:12" ht="16" x14ac:dyDescent="0.2">
      <c r="A8" s="146" t="s">
        <v>116</v>
      </c>
      <c r="B8" s="155">
        <v>1.66054E-27</v>
      </c>
      <c r="C8" s="146" t="s">
        <v>7</v>
      </c>
      <c r="D8" s="146"/>
      <c r="E8" s="146"/>
      <c r="F8" s="146"/>
      <c r="G8" s="146"/>
      <c r="H8" s="146"/>
      <c r="I8" s="146"/>
    </row>
    <row r="9" spans="1:12" ht="16" x14ac:dyDescent="0.2">
      <c r="A9" s="151" t="s">
        <v>115</v>
      </c>
      <c r="B9" s="152">
        <f>B5/(8*B7*B7*B6*B4*100)</f>
        <v>2.564959166946864E-46</v>
      </c>
      <c r="C9" s="146"/>
      <c r="D9" s="148" t="s">
        <v>123</v>
      </c>
      <c r="E9" s="146"/>
      <c r="F9" s="146"/>
      <c r="G9" s="146"/>
      <c r="H9" s="146"/>
      <c r="I9" s="146"/>
    </row>
    <row r="10" spans="1:12" ht="16" x14ac:dyDescent="0.2">
      <c r="A10" s="146"/>
      <c r="B10" s="146"/>
      <c r="C10" s="146"/>
      <c r="D10" s="146"/>
      <c r="E10" s="146"/>
      <c r="F10" s="146"/>
      <c r="G10" s="146"/>
      <c r="H10" s="146"/>
      <c r="I10" s="146"/>
    </row>
    <row r="11" spans="1:12" ht="16" x14ac:dyDescent="0.2">
      <c r="A11" s="153" t="s">
        <v>1</v>
      </c>
      <c r="B11" s="152">
        <f>B8*POWER(15.9994,2)/(2*15.9994)</f>
        <v>1.3283821838000001E-26</v>
      </c>
      <c r="C11" s="146"/>
      <c r="D11" s="146"/>
      <c r="E11" s="146"/>
      <c r="F11" s="146"/>
      <c r="G11" s="146"/>
      <c r="H11" s="146"/>
      <c r="I11" s="146"/>
    </row>
    <row r="12" spans="1:12" ht="19" x14ac:dyDescent="0.2">
      <c r="A12" s="154" t="s">
        <v>117</v>
      </c>
      <c r="B12" s="152">
        <f>B9/B11</f>
        <v>1.9308894670730105E-20</v>
      </c>
      <c r="C12" s="146"/>
      <c r="D12" s="148" t="s">
        <v>124</v>
      </c>
      <c r="E12" s="146"/>
      <c r="F12" s="146"/>
      <c r="G12" s="146"/>
      <c r="H12" s="146"/>
      <c r="I12" s="146"/>
    </row>
    <row r="13" spans="1:12" ht="16" x14ac:dyDescent="0.2">
      <c r="A13" s="156" t="s">
        <v>118</v>
      </c>
      <c r="B13" s="157">
        <f>SQRT(B12)</f>
        <v>1.3895644882742974E-10</v>
      </c>
      <c r="C13" s="146"/>
      <c r="D13" s="146"/>
      <c r="E13" s="146"/>
      <c r="F13" s="146"/>
      <c r="G13" s="146"/>
      <c r="H13" s="146"/>
      <c r="I13" s="146"/>
    </row>
    <row r="14" spans="1:12" ht="16" x14ac:dyDescent="0.2">
      <c r="A14" s="146"/>
      <c r="B14" s="146"/>
      <c r="C14" s="146"/>
      <c r="D14" s="146"/>
      <c r="E14" s="146"/>
      <c r="F14" s="146"/>
      <c r="G14" s="146"/>
      <c r="H14" s="146"/>
      <c r="I14" s="146"/>
    </row>
    <row r="15" spans="1:12" ht="19" x14ac:dyDescent="0.25">
      <c r="A15" s="148" t="s">
        <v>122</v>
      </c>
      <c r="B15" s="146"/>
      <c r="C15" s="146"/>
      <c r="D15" s="146"/>
      <c r="E15" s="146"/>
      <c r="F15" s="146"/>
      <c r="G15" s="146"/>
      <c r="H15" s="146"/>
      <c r="I15" s="146"/>
    </row>
    <row r="16" spans="1:12" ht="20" x14ac:dyDescent="0.25">
      <c r="A16" s="158" t="s">
        <v>126</v>
      </c>
      <c r="B16" s="146"/>
      <c r="C16" s="146"/>
      <c r="D16" s="146"/>
      <c r="E16" s="146"/>
      <c r="F16" s="146"/>
      <c r="G16" s="146"/>
      <c r="H16" s="146"/>
      <c r="I16" s="146"/>
    </row>
    <row r="17" spans="1:9" ht="16" x14ac:dyDescent="0.2">
      <c r="A17" s="146"/>
      <c r="B17" s="146"/>
      <c r="C17" s="146"/>
      <c r="D17" s="146"/>
      <c r="E17" s="146"/>
      <c r="F17" s="146"/>
      <c r="G17" s="146"/>
      <c r="H17" s="146"/>
      <c r="I17" s="146"/>
    </row>
    <row r="18" spans="1:9" ht="16" x14ac:dyDescent="0.2">
      <c r="A18" s="146"/>
      <c r="B18" s="146"/>
      <c r="C18" s="146"/>
      <c r="D18" s="146"/>
      <c r="E18" s="146"/>
      <c r="F18" s="146"/>
      <c r="G18" s="146"/>
      <c r="H18" s="146"/>
      <c r="I18" s="146"/>
    </row>
    <row r="19" spans="1:9" ht="16" x14ac:dyDescent="0.2">
      <c r="A19" s="146"/>
      <c r="B19" s="146"/>
      <c r="C19" s="146"/>
      <c r="D19" s="146"/>
      <c r="E19" s="146"/>
      <c r="F19" s="146"/>
      <c r="G19" s="146"/>
      <c r="H19" s="146"/>
      <c r="I19" s="146"/>
    </row>
    <row r="20" spans="1:9" ht="16" x14ac:dyDescent="0.2">
      <c r="A20" s="146"/>
      <c r="B20" s="146"/>
      <c r="C20" s="146"/>
      <c r="D20" s="146"/>
      <c r="E20" s="146"/>
      <c r="F20" s="146"/>
      <c r="G20" s="146"/>
      <c r="H20" s="146"/>
      <c r="I20" s="146"/>
    </row>
    <row r="21" spans="1:9" ht="16" x14ac:dyDescent="0.2">
      <c r="A21" s="146"/>
      <c r="B21" s="146"/>
      <c r="C21" s="146"/>
      <c r="D21" s="146"/>
      <c r="E21" s="146"/>
      <c r="F21" s="146"/>
      <c r="G21" s="146"/>
      <c r="H21" s="146"/>
      <c r="I21" s="146"/>
    </row>
    <row r="22" spans="1:9" ht="16" x14ac:dyDescent="0.2">
      <c r="A22" s="146"/>
      <c r="B22" s="146"/>
      <c r="C22" s="146"/>
      <c r="D22" s="146"/>
      <c r="E22" s="146"/>
      <c r="F22" s="146"/>
      <c r="G22" s="146"/>
      <c r="H22" s="146"/>
      <c r="I22" s="146"/>
    </row>
    <row r="23" spans="1:9" ht="16" x14ac:dyDescent="0.2">
      <c r="A23" s="146"/>
      <c r="B23" s="146"/>
      <c r="C23" s="146"/>
      <c r="D23" s="146"/>
      <c r="E23" s="146"/>
      <c r="F23" s="146"/>
      <c r="G23" s="146"/>
      <c r="H23" s="146"/>
      <c r="I23" s="14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F690C-461D-CB47-9404-4F5D97944E3D}">
  <dimension ref="A1:L14"/>
  <sheetViews>
    <sheetView zoomScale="90" zoomScaleNormal="90" workbookViewId="0">
      <selection activeCell="E28" sqref="E28"/>
    </sheetView>
  </sheetViews>
  <sheetFormatPr baseColWidth="10" defaultColWidth="8.83203125" defaultRowHeight="15" x14ac:dyDescent="0.2"/>
  <cols>
    <col min="1" max="1" width="5.83203125" customWidth="1"/>
    <col min="2" max="2" width="12.5" customWidth="1"/>
    <col min="3" max="3" width="5.1640625" customWidth="1"/>
    <col min="4" max="4" width="11" customWidth="1"/>
    <col min="5" max="5" width="9.83203125" customWidth="1"/>
    <col min="6" max="6" width="16.1640625" customWidth="1"/>
    <col min="7" max="7" width="10.83203125" bestFit="1" customWidth="1"/>
    <col min="9" max="9" width="12.1640625" customWidth="1"/>
    <col min="11" max="11" width="11" bestFit="1" customWidth="1"/>
    <col min="12" max="12" width="6.5" customWidth="1"/>
  </cols>
  <sheetData>
    <row r="1" spans="1:12" ht="36.5" customHeight="1" x14ac:dyDescent="0.25">
      <c r="A1" s="58" t="s">
        <v>64</v>
      </c>
      <c r="B1" s="58"/>
      <c r="C1" s="58"/>
      <c r="D1" s="58"/>
    </row>
    <row r="2" spans="1:12" ht="17" x14ac:dyDescent="0.2">
      <c r="A2" t="s">
        <v>36</v>
      </c>
      <c r="B2" s="2">
        <v>6.6299999999999999E-34</v>
      </c>
      <c r="C2" s="57" t="s">
        <v>37</v>
      </c>
      <c r="D2" s="57" t="s">
        <v>57</v>
      </c>
      <c r="E2" s="57" t="s">
        <v>56</v>
      </c>
    </row>
    <row r="3" spans="1:12" ht="16" thickBot="1" x14ac:dyDescent="0.25"/>
    <row r="4" spans="1:12" ht="19" x14ac:dyDescent="0.25">
      <c r="A4" t="s">
        <v>16</v>
      </c>
      <c r="B4" s="48">
        <v>299793458</v>
      </c>
      <c r="C4" t="s">
        <v>69</v>
      </c>
      <c r="D4">
        <f>B4/1000</f>
        <v>299793.45799999998</v>
      </c>
      <c r="E4" t="s">
        <v>65</v>
      </c>
      <c r="F4" s="59" t="s">
        <v>67</v>
      </c>
      <c r="G4" s="60">
        <v>10000</v>
      </c>
      <c r="H4" s="60" t="s">
        <v>7</v>
      </c>
      <c r="I4" s="60"/>
      <c r="J4" s="60"/>
      <c r="K4" s="60"/>
      <c r="L4" s="61"/>
    </row>
    <row r="5" spans="1:12" ht="19" x14ac:dyDescent="0.25">
      <c r="A5" t="s">
        <v>41</v>
      </c>
      <c r="B5" s="2">
        <v>1000000000</v>
      </c>
      <c r="F5" s="62" t="s">
        <v>59</v>
      </c>
      <c r="G5" s="63">
        <v>100</v>
      </c>
      <c r="H5" s="63" t="s">
        <v>60</v>
      </c>
      <c r="I5" s="63">
        <f>G5*1000/3600</f>
        <v>27.777777777777779</v>
      </c>
      <c r="J5" s="63" t="s">
        <v>46</v>
      </c>
      <c r="K5" s="63"/>
      <c r="L5" s="64"/>
    </row>
    <row r="6" spans="1:12" ht="19" x14ac:dyDescent="0.25">
      <c r="A6" t="s">
        <v>42</v>
      </c>
      <c r="B6" s="2">
        <v>0.01</v>
      </c>
      <c r="C6" t="s">
        <v>43</v>
      </c>
      <c r="F6" s="71" t="s">
        <v>61</v>
      </c>
      <c r="G6" s="63"/>
      <c r="H6" s="63"/>
      <c r="I6" s="63">
        <f>G4*I5</f>
        <v>277777.77777777781</v>
      </c>
      <c r="J6" s="63" t="s">
        <v>62</v>
      </c>
      <c r="K6" s="63"/>
      <c r="L6" s="64"/>
    </row>
    <row r="7" spans="1:12" ht="19" x14ac:dyDescent="0.25">
      <c r="F7" s="62"/>
      <c r="G7" s="63"/>
      <c r="H7" s="63"/>
      <c r="I7" s="63"/>
      <c r="J7" s="63"/>
      <c r="K7" s="63" t="s">
        <v>73</v>
      </c>
      <c r="L7" s="64"/>
    </row>
    <row r="8" spans="1:12" ht="22" x14ac:dyDescent="0.25">
      <c r="F8" s="62" t="s">
        <v>58</v>
      </c>
      <c r="G8" s="63"/>
      <c r="H8" s="63"/>
      <c r="I8" s="65">
        <f>B2/I6</f>
        <v>2.3867999999999997E-39</v>
      </c>
      <c r="J8" s="63" t="s">
        <v>1</v>
      </c>
      <c r="K8" s="65">
        <f>B4/I8</f>
        <v>1.2560476705212001E+47</v>
      </c>
      <c r="L8" s="64" t="s">
        <v>72</v>
      </c>
    </row>
    <row r="9" spans="1:12" ht="19" x14ac:dyDescent="0.25">
      <c r="F9" s="66" t="s">
        <v>63</v>
      </c>
      <c r="G9" s="67"/>
      <c r="H9" s="67"/>
      <c r="I9" s="67"/>
      <c r="J9" s="67"/>
      <c r="K9" s="63"/>
      <c r="L9" s="64"/>
    </row>
    <row r="10" spans="1:12" ht="19" x14ac:dyDescent="0.25">
      <c r="F10" s="62"/>
      <c r="G10" s="63"/>
      <c r="H10" s="63"/>
      <c r="I10" s="63"/>
      <c r="J10" s="63"/>
      <c r="K10" s="63"/>
      <c r="L10" s="64"/>
    </row>
    <row r="11" spans="1:12" ht="19" x14ac:dyDescent="0.25">
      <c r="F11" s="62" t="s">
        <v>68</v>
      </c>
      <c r="G11" s="65">
        <v>9.1093829099999999E-31</v>
      </c>
      <c r="H11" s="63" t="s">
        <v>7</v>
      </c>
      <c r="I11" s="63"/>
      <c r="J11" s="63"/>
      <c r="K11" s="63"/>
      <c r="L11" s="64"/>
    </row>
    <row r="12" spans="1:12" ht="19" x14ac:dyDescent="0.25">
      <c r="F12" s="62" t="s">
        <v>59</v>
      </c>
      <c r="G12" s="63">
        <v>10000</v>
      </c>
      <c r="H12" s="63" t="s">
        <v>60</v>
      </c>
      <c r="I12" s="63">
        <f>G12*1000/3600</f>
        <v>2777.7777777777778</v>
      </c>
      <c r="J12" s="63" t="s">
        <v>46</v>
      </c>
      <c r="K12" s="63"/>
      <c r="L12" s="64"/>
    </row>
    <row r="13" spans="1:12" ht="19" x14ac:dyDescent="0.25">
      <c r="F13" s="62" t="s">
        <v>61</v>
      </c>
      <c r="G13" s="65"/>
      <c r="H13" s="63"/>
      <c r="I13" s="65">
        <f>G11*I12</f>
        <v>2.5303841416666668E-27</v>
      </c>
      <c r="J13" s="63" t="s">
        <v>62</v>
      </c>
      <c r="K13" s="63"/>
      <c r="L13" s="64"/>
    </row>
    <row r="14" spans="1:12" ht="20" thickBot="1" x14ac:dyDescent="0.3">
      <c r="F14" s="68" t="s">
        <v>66</v>
      </c>
      <c r="G14" s="69"/>
      <c r="H14" s="69"/>
      <c r="I14" s="70">
        <f>B2/I13</f>
        <v>2.6201555292838159E-7</v>
      </c>
      <c r="J14" s="69" t="s">
        <v>43</v>
      </c>
      <c r="K14" s="72">
        <f>I14*POWER(10,9)</f>
        <v>262.01555292838157</v>
      </c>
      <c r="L14" s="73" t="s">
        <v>53</v>
      </c>
    </row>
  </sheetData>
  <pageMargins left="0.75" right="0.75" top="1" bottom="1" header="0.3" footer="0.3"/>
  <pageSetup orientation="portrait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80600-2A25-9B42-A5A4-D0C945447CAE}">
  <dimension ref="A1:G11"/>
  <sheetViews>
    <sheetView topLeftCell="A2" workbookViewId="0">
      <selection activeCell="C1" sqref="C1"/>
    </sheetView>
  </sheetViews>
  <sheetFormatPr baseColWidth="10" defaultColWidth="8.83203125" defaultRowHeight="15" x14ac:dyDescent="0.2"/>
  <cols>
    <col min="1" max="1" width="4.5" customWidth="1"/>
    <col min="2" max="2" width="9.83203125" customWidth="1"/>
    <col min="3" max="3" width="15.6640625" customWidth="1"/>
    <col min="4" max="4" width="13.1640625" customWidth="1"/>
    <col min="5" max="5" width="12.83203125" customWidth="1"/>
    <col min="6" max="6" width="17.5" customWidth="1"/>
    <col min="7" max="7" width="15.5" customWidth="1"/>
  </cols>
  <sheetData>
    <row r="1" spans="1:7" ht="61" customHeight="1" x14ac:dyDescent="0.2">
      <c r="A1" s="77"/>
      <c r="B1" s="77"/>
      <c r="C1" s="97" t="s">
        <v>77</v>
      </c>
      <c r="D1" s="77"/>
      <c r="E1" s="77"/>
      <c r="F1" s="77"/>
      <c r="G1" s="96" t="s">
        <v>79</v>
      </c>
    </row>
    <row r="2" spans="1:7" ht="40" customHeight="1" x14ac:dyDescent="0.2">
      <c r="A2" s="77"/>
      <c r="B2" s="78"/>
      <c r="C2" s="78"/>
      <c r="D2" s="79">
        <v>1.036427E-2</v>
      </c>
      <c r="E2" s="80">
        <v>83.593500000000006</v>
      </c>
      <c r="F2" s="80">
        <v>2625.5</v>
      </c>
      <c r="G2" s="78"/>
    </row>
    <row r="3" spans="1:7" ht="40" customHeight="1" x14ac:dyDescent="0.3">
      <c r="A3" s="77"/>
      <c r="B3" s="81"/>
      <c r="C3" s="81" t="s">
        <v>80</v>
      </c>
      <c r="D3" s="82" t="s">
        <v>76</v>
      </c>
      <c r="E3" s="83" t="s">
        <v>81</v>
      </c>
      <c r="F3" s="84" t="s">
        <v>4</v>
      </c>
      <c r="G3" s="85" t="s">
        <v>78</v>
      </c>
    </row>
    <row r="4" spans="1:7" ht="40" customHeight="1" x14ac:dyDescent="0.3">
      <c r="A4" s="77"/>
      <c r="B4" s="86" t="s">
        <v>82</v>
      </c>
      <c r="C4" s="87">
        <v>101</v>
      </c>
      <c r="D4" s="88">
        <f>C4*$D$2</f>
        <v>1.0467912699999999</v>
      </c>
      <c r="E4" s="89">
        <f>C4*$E$2</f>
        <v>8442.9435000000012</v>
      </c>
      <c r="F4" s="90">
        <f>C4/$F$2</f>
        <v>3.8468863073700246E-2</v>
      </c>
      <c r="G4" s="91"/>
    </row>
    <row r="5" spans="1:7" ht="40" customHeight="1" x14ac:dyDescent="0.3">
      <c r="A5" s="77"/>
      <c r="B5" s="92" t="s">
        <v>83</v>
      </c>
      <c r="C5" s="87">
        <v>59</v>
      </c>
      <c r="D5" s="88">
        <f t="shared" ref="D5:D11" si="0">C5*$D$2</f>
        <v>0.61149193000000002</v>
      </c>
      <c r="E5" s="89">
        <f t="shared" ref="E5:E11" si="1">C5*$E$2</f>
        <v>4932.0165000000006</v>
      </c>
      <c r="F5" s="90">
        <f t="shared" ref="F5:F11" si="2">C5/$F$2</f>
        <v>2.247191011235955E-2</v>
      </c>
      <c r="G5" s="91"/>
    </row>
    <row r="6" spans="1:7" ht="40" customHeight="1" x14ac:dyDescent="0.3">
      <c r="A6" s="77"/>
      <c r="B6" s="86" t="s">
        <v>84</v>
      </c>
      <c r="C6" s="87">
        <v>297</v>
      </c>
      <c r="D6" s="88">
        <f t="shared" si="0"/>
        <v>3.0781881900000001</v>
      </c>
      <c r="E6" s="89">
        <f t="shared" si="1"/>
        <v>24827.269500000002</v>
      </c>
      <c r="F6" s="90">
        <f t="shared" si="2"/>
        <v>0.1131213102266235</v>
      </c>
      <c r="G6" s="91"/>
    </row>
    <row r="7" spans="1:7" ht="40" customHeight="1" x14ac:dyDescent="0.3">
      <c r="A7" s="77"/>
      <c r="B7" s="93" t="s">
        <v>85</v>
      </c>
      <c r="C7" s="87">
        <v>610</v>
      </c>
      <c r="D7" s="88">
        <f t="shared" si="0"/>
        <v>6.3222047000000003</v>
      </c>
      <c r="E7" s="89">
        <f t="shared" si="1"/>
        <v>50992.035000000003</v>
      </c>
      <c r="F7" s="90">
        <f t="shared" si="2"/>
        <v>0.23233669777185298</v>
      </c>
      <c r="G7" s="91"/>
    </row>
    <row r="8" spans="1:7" ht="40" customHeight="1" x14ac:dyDescent="0.3">
      <c r="A8" s="77"/>
      <c r="B8" s="94" t="s">
        <v>86</v>
      </c>
      <c r="C8" s="87">
        <v>945</v>
      </c>
      <c r="D8" s="88">
        <f t="shared" si="0"/>
        <v>9.7942351500000004</v>
      </c>
      <c r="E8" s="89">
        <f t="shared" si="1"/>
        <v>78995.857500000013</v>
      </c>
      <c r="F8" s="90">
        <f t="shared" si="2"/>
        <v>0.35993144163016566</v>
      </c>
      <c r="G8" s="91"/>
    </row>
    <row r="9" spans="1:7" ht="40" customHeight="1" x14ac:dyDescent="0.3">
      <c r="A9" s="77"/>
      <c r="B9" s="95" t="s">
        <v>87</v>
      </c>
      <c r="C9" s="87">
        <v>498</v>
      </c>
      <c r="D9" s="88">
        <f t="shared" si="0"/>
        <v>5.1614064600000003</v>
      </c>
      <c r="E9" s="89">
        <f t="shared" si="1"/>
        <v>41629.563000000002</v>
      </c>
      <c r="F9" s="90">
        <f t="shared" si="2"/>
        <v>0.18967815654161113</v>
      </c>
      <c r="G9" s="91"/>
    </row>
    <row r="10" spans="1:7" ht="40" customHeight="1" x14ac:dyDescent="0.3">
      <c r="A10" s="77"/>
      <c r="B10" s="86" t="s">
        <v>88</v>
      </c>
      <c r="C10" s="87">
        <v>158</v>
      </c>
      <c r="D10" s="88">
        <f t="shared" si="0"/>
        <v>1.6375546599999999</v>
      </c>
      <c r="E10" s="89">
        <f t="shared" si="1"/>
        <v>13207.773000000001</v>
      </c>
      <c r="F10" s="90">
        <f t="shared" si="2"/>
        <v>6.0179013521234052E-2</v>
      </c>
      <c r="G10" s="91"/>
    </row>
    <row r="11" spans="1:7" ht="40" customHeight="1" x14ac:dyDescent="0.3">
      <c r="A11" s="77"/>
      <c r="B11" s="92" t="s">
        <v>89</v>
      </c>
      <c r="C11" s="87">
        <v>4</v>
      </c>
      <c r="D11" s="88">
        <f t="shared" si="0"/>
        <v>4.145708E-2</v>
      </c>
      <c r="E11" s="89">
        <f t="shared" si="1"/>
        <v>334.37400000000002</v>
      </c>
      <c r="F11" s="90">
        <f t="shared" si="2"/>
        <v>1.523519329651495E-3</v>
      </c>
      <c r="G11" s="91"/>
    </row>
  </sheetData>
  <phoneticPr fontId="22" type="noConversion"/>
  <pageMargins left="0.75" right="0.75" top="1" bottom="1" header="0.3" footer="0.3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CE6CE-52B8-CF4B-8224-E4495641E730}">
  <dimension ref="B2:P12"/>
  <sheetViews>
    <sheetView workbookViewId="0">
      <selection activeCell="P3" sqref="P3"/>
    </sheetView>
  </sheetViews>
  <sheetFormatPr baseColWidth="10" defaultRowHeight="15" x14ac:dyDescent="0.2"/>
  <cols>
    <col min="1" max="1" width="7.1640625" customWidth="1"/>
    <col min="2" max="2" width="8.83203125" customWidth="1"/>
    <col min="3" max="3" width="12.1640625" customWidth="1"/>
    <col min="4" max="4" width="12" customWidth="1"/>
    <col min="5" max="5" width="6.6640625" customWidth="1"/>
    <col min="6" max="6" width="8.83203125" customWidth="1"/>
    <col min="7" max="8" width="13" bestFit="1" customWidth="1"/>
    <col min="9" max="9" width="4.5" customWidth="1"/>
    <col min="10" max="10" width="4.33203125" customWidth="1"/>
    <col min="11" max="11" width="7.5" customWidth="1"/>
    <col min="12" max="12" width="13.33203125" customWidth="1"/>
    <col min="16" max="16" width="12.33203125" bestFit="1" customWidth="1"/>
  </cols>
  <sheetData>
    <row r="2" spans="2:16" x14ac:dyDescent="0.2">
      <c r="K2" t="s">
        <v>36</v>
      </c>
      <c r="L2" s="98">
        <v>6.6299999999999999E-34</v>
      </c>
      <c r="M2" t="s">
        <v>37</v>
      </c>
      <c r="O2" t="s">
        <v>107</v>
      </c>
      <c r="P2" t="s">
        <v>108</v>
      </c>
    </row>
    <row r="3" spans="2:16" x14ac:dyDescent="0.2">
      <c r="K3" t="s">
        <v>38</v>
      </c>
      <c r="L3" s="98">
        <v>6.02E+23</v>
      </c>
      <c r="M3" t="s">
        <v>39</v>
      </c>
      <c r="O3">
        <v>2000</v>
      </c>
      <c r="P3" s="98">
        <f>1/(1-EXP(-O3*$L$2/$L$9*300))</f>
        <v>34707.651837492995</v>
      </c>
    </row>
    <row r="4" spans="2:16" x14ac:dyDescent="0.2">
      <c r="K4" t="s">
        <v>16</v>
      </c>
      <c r="L4" s="48">
        <v>299793458</v>
      </c>
      <c r="M4" t="s">
        <v>40</v>
      </c>
      <c r="O4">
        <v>3000</v>
      </c>
      <c r="P4" s="98">
        <f>1/(1-EXP(-O4*$L$2/$L$9*300))</f>
        <v>23138.601226969116</v>
      </c>
    </row>
    <row r="5" spans="2:16" ht="30" customHeight="1" x14ac:dyDescent="0.25">
      <c r="C5" s="100" t="s">
        <v>94</v>
      </c>
      <c r="D5" s="99">
        <v>559.70000000000005</v>
      </c>
      <c r="E5" s="99" t="s">
        <v>45</v>
      </c>
      <c r="F5" s="107" t="s">
        <v>95</v>
      </c>
      <c r="G5" s="108">
        <v>298</v>
      </c>
      <c r="H5" s="108">
        <v>500</v>
      </c>
      <c r="I5" s="99" t="s">
        <v>98</v>
      </c>
      <c r="K5" t="s">
        <v>16</v>
      </c>
      <c r="L5" s="117">
        <v>29979345800</v>
      </c>
      <c r="M5" t="s">
        <v>97</v>
      </c>
    </row>
    <row r="6" spans="2:16" ht="30" customHeight="1" x14ac:dyDescent="0.2">
      <c r="L6" s="98"/>
    </row>
    <row r="7" spans="2:16" ht="30" customHeight="1" x14ac:dyDescent="0.25">
      <c r="C7" s="109" t="s">
        <v>100</v>
      </c>
      <c r="D7" s="110">
        <f>D5*L5</f>
        <v>16779439844260.002</v>
      </c>
      <c r="E7" s="111" t="s">
        <v>96</v>
      </c>
      <c r="F7" s="99"/>
      <c r="G7" s="109" t="s">
        <v>99</v>
      </c>
      <c r="H7" s="111" t="s">
        <v>99</v>
      </c>
      <c r="L7" s="98"/>
    </row>
    <row r="8" spans="2:16" ht="30" customHeight="1" x14ac:dyDescent="0.25">
      <c r="C8" s="112" t="s">
        <v>101</v>
      </c>
      <c r="D8" s="113">
        <f>L2*D7</f>
        <v>1.1124768616744381E-20</v>
      </c>
      <c r="E8" s="114"/>
      <c r="F8" s="102"/>
      <c r="G8" s="115">
        <f>$L$9*G5</f>
        <v>4.1143384900000006E-21</v>
      </c>
      <c r="H8" s="116">
        <f>$L$9*H5</f>
        <v>6.9032525E-21</v>
      </c>
      <c r="L8" s="98"/>
    </row>
    <row r="9" spans="2:16" ht="30" customHeight="1" x14ac:dyDescent="0.25">
      <c r="C9" s="100" t="s">
        <v>102</v>
      </c>
      <c r="D9" s="99"/>
      <c r="E9" s="99"/>
      <c r="F9" s="99"/>
      <c r="G9" s="103">
        <f>D8/G8</f>
        <v>2.7039021324529813</v>
      </c>
      <c r="H9" s="103">
        <f>D8/H8</f>
        <v>1.6115256709419772</v>
      </c>
      <c r="K9" t="s">
        <v>0</v>
      </c>
      <c r="L9" s="98">
        <v>1.3806505000000001E-23</v>
      </c>
      <c r="M9" t="s">
        <v>90</v>
      </c>
    </row>
    <row r="10" spans="2:16" ht="30" customHeight="1" x14ac:dyDescent="0.25">
      <c r="B10" s="99" t="s">
        <v>104</v>
      </c>
      <c r="C10" s="106" t="s">
        <v>103</v>
      </c>
      <c r="D10" s="43"/>
      <c r="E10" s="43"/>
      <c r="F10" s="43"/>
      <c r="G10" s="105">
        <f>EXP(-G9)</f>
        <v>6.6943778919595992E-2</v>
      </c>
      <c r="H10" s="105">
        <f>EXP(-H9)</f>
        <v>0.19958288386880871</v>
      </c>
      <c r="K10" t="s">
        <v>91</v>
      </c>
      <c r="L10">
        <v>8.3144720000000003</v>
      </c>
      <c r="M10" t="s">
        <v>92</v>
      </c>
    </row>
    <row r="11" spans="2:16" ht="19" x14ac:dyDescent="0.25">
      <c r="E11" s="101"/>
      <c r="G11" s="104"/>
      <c r="H11" s="104"/>
      <c r="K11" t="s">
        <v>93</v>
      </c>
      <c r="L11" s="98">
        <v>1.05457168E-34</v>
      </c>
      <c r="M11" t="s">
        <v>37</v>
      </c>
    </row>
    <row r="12" spans="2:16" x14ac:dyDescent="0.2">
      <c r="E12" s="101"/>
    </row>
  </sheetData>
  <phoneticPr fontId="36" type="noConversion"/>
  <pageMargins left="0.75" right="0.75" top="1" bottom="1" header="0.3" footer="0.3"/>
  <pageSetup paperSize="9" orientation="landscape" horizontalDpi="0" verticalDpi="0"/>
  <headerFooter alignWithMargin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omega</vt:lpstr>
      <vt:lpstr>freq_wavelen</vt:lpstr>
      <vt:lpstr>Be_Re</vt:lpstr>
      <vt:lpstr>deBroglie</vt:lpstr>
      <vt:lpstr>DisocEne</vt:lpstr>
      <vt:lpstr>PopLevel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2016-12-06T07:03:33Z</cp:lastPrinted>
  <dcterms:created xsi:type="dcterms:W3CDTF">2009-09-21T06:02:20Z</dcterms:created>
  <dcterms:modified xsi:type="dcterms:W3CDTF">2026-10-06T12:26:19Z</dcterms:modified>
</cp:coreProperties>
</file>