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ivancernusak/Documents/Teaching_BcMgrPhD/TeoriaChemickejVazby/Cvicenie-Skusanie/excely/"/>
    </mc:Choice>
  </mc:AlternateContent>
  <xr:revisionPtr revIDLastSave="0" documentId="8_{49CD0C5D-676D-8741-A7C1-4EF8119588A3}" xr6:coauthVersionLast="47" xr6:coauthVersionMax="47" xr10:uidLastSave="{00000000-0000-0000-0000-000000000000}"/>
  <bookViews>
    <workbookView xWindow="2080" yWindow="500" windowWidth="27160" windowHeight="20400" xr2:uid="{D7436EDA-3953-5A4B-99BB-9B757FDA6303}"/>
  </bookViews>
  <sheets>
    <sheet name="NormaVF" sheetId="8" r:id="rId1"/>
    <sheet name="c4h6" sheetId="2" r:id="rId2"/>
    <sheet name="spin.f." sheetId="3" r:id="rId3"/>
    <sheet name="1sA.1sB" sheetId="9" r:id="rId4"/>
    <sheet name="SD1" sheetId="6" r:id="rId5"/>
    <sheet name="Sz" sheetId="7" r:id="rId6"/>
    <sheet name="Units" sheetId="1" r:id="rId7"/>
    <sheet name="Rnl(r)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2" l="1"/>
  <c r="I23" i="2"/>
  <c r="G26" i="2"/>
  <c r="C164" i="11"/>
  <c r="G164" i="11"/>
  <c r="C163" i="11"/>
  <c r="D163" i="11"/>
  <c r="C162" i="11"/>
  <c r="G162" i="11"/>
  <c r="C161" i="11"/>
  <c r="D161" i="11"/>
  <c r="C128" i="11"/>
  <c r="G128" i="11"/>
  <c r="C127" i="11"/>
  <c r="G127" i="11"/>
  <c r="C126" i="11"/>
  <c r="G126" i="11"/>
  <c r="G125" i="11"/>
  <c r="D125" i="11"/>
  <c r="J125" i="11"/>
  <c r="C125" i="11"/>
  <c r="G119" i="11"/>
  <c r="C119" i="11"/>
  <c r="D119" i="11"/>
  <c r="G118" i="11"/>
  <c r="D118" i="11"/>
  <c r="J118" i="11"/>
  <c r="C118" i="11"/>
  <c r="C109" i="11"/>
  <c r="G109" i="11"/>
  <c r="C108" i="11"/>
  <c r="G108" i="11"/>
  <c r="C107" i="11"/>
  <c r="G107" i="11"/>
  <c r="J106" i="11"/>
  <c r="H106" i="11"/>
  <c r="G106" i="11"/>
  <c r="D106" i="11"/>
  <c r="F106" i="11"/>
  <c r="C106" i="11"/>
  <c r="C105" i="11"/>
  <c r="D105" i="11"/>
  <c r="C104" i="11"/>
  <c r="G104" i="11"/>
  <c r="C103" i="11"/>
  <c r="G103" i="11"/>
  <c r="G102" i="11"/>
  <c r="C102" i="11"/>
  <c r="D102" i="11"/>
  <c r="G101" i="11"/>
  <c r="C101" i="11"/>
  <c r="D101" i="11"/>
  <c r="G100" i="11"/>
  <c r="C100" i="11"/>
  <c r="D100" i="11"/>
  <c r="C91" i="11"/>
  <c r="D91" i="11"/>
  <c r="C90" i="11"/>
  <c r="G90" i="11"/>
  <c r="C89" i="11"/>
  <c r="G89" i="11"/>
  <c r="G88" i="11"/>
  <c r="C88" i="11"/>
  <c r="D88" i="11"/>
  <c r="G87" i="11"/>
  <c r="C87" i="11"/>
  <c r="D87" i="11"/>
  <c r="G81" i="11"/>
  <c r="C81" i="11"/>
  <c r="D81" i="11"/>
  <c r="C80" i="11"/>
  <c r="D80" i="11"/>
  <c r="C79" i="11"/>
  <c r="D79" i="11"/>
  <c r="C78" i="11"/>
  <c r="G78" i="11"/>
  <c r="G77" i="11"/>
  <c r="C77" i="11"/>
  <c r="D77" i="11"/>
  <c r="G76" i="11"/>
  <c r="C76" i="11"/>
  <c r="D76" i="11"/>
  <c r="J5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H5" i="11"/>
  <c r="H75" i="11"/>
  <c r="H74" i="11"/>
  <c r="H73" i="11"/>
  <c r="H72" i="11"/>
  <c r="H71" i="11"/>
  <c r="H70" i="11"/>
  <c r="H69" i="11"/>
  <c r="H68" i="11"/>
  <c r="H67" i="11"/>
  <c r="H66" i="11"/>
  <c r="H65" i="11"/>
  <c r="H64" i="11"/>
  <c r="H63" i="11"/>
  <c r="H62" i="11"/>
  <c r="H61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C75" i="11"/>
  <c r="C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J8" i="11"/>
  <c r="J7" i="11"/>
  <c r="J6" i="11"/>
  <c r="B21" i="11"/>
  <c r="B20" i="11"/>
  <c r="B14" i="11"/>
  <c r="B10" i="11"/>
  <c r="B8" i="11"/>
  <c r="B9" i="11"/>
  <c r="D5" i="11"/>
  <c r="C6" i="11"/>
  <c r="C7" i="11"/>
  <c r="L4" i="9"/>
  <c r="K8" i="9"/>
  <c r="K9" i="9"/>
  <c r="K25" i="9"/>
  <c r="K26" i="9"/>
  <c r="M26" i="9"/>
  <c r="O24" i="9"/>
  <c r="M24" i="9"/>
  <c r="L24" i="9"/>
  <c r="K27" i="9"/>
  <c r="L27" i="9"/>
  <c r="M27" i="9"/>
  <c r="M25" i="9"/>
  <c r="L26" i="9"/>
  <c r="L25" i="9"/>
  <c r="G19" i="2"/>
  <c r="G22" i="2"/>
  <c r="G23" i="2"/>
  <c r="G25" i="2"/>
  <c r="G6" i="1"/>
  <c r="I5" i="1"/>
  <c r="J5" i="1"/>
  <c r="G7" i="1"/>
  <c r="G5" i="1"/>
  <c r="D19" i="1"/>
  <c r="B4" i="1"/>
  <c r="B9" i="1"/>
  <c r="B6" i="1"/>
  <c r="D6" i="1"/>
  <c r="B10" i="1"/>
  <c r="B11" i="1"/>
  <c r="B14" i="1"/>
  <c r="D14" i="1"/>
  <c r="B3" i="1"/>
  <c r="B7" i="1"/>
  <c r="B17" i="1"/>
  <c r="B16" i="1"/>
  <c r="B18" i="1"/>
  <c r="D11" i="1"/>
  <c r="B15" i="1"/>
  <c r="K10" i="9"/>
  <c r="M9" i="9"/>
  <c r="D15" i="1"/>
  <c r="N9" i="9"/>
  <c r="L9" i="9"/>
  <c r="M10" i="9"/>
  <c r="K11" i="9"/>
  <c r="N10" i="9"/>
  <c r="L10" i="9"/>
  <c r="K12" i="9"/>
  <c r="L11" i="9"/>
  <c r="N11" i="9"/>
  <c r="M11" i="9"/>
  <c r="K13" i="9"/>
  <c r="L12" i="9"/>
  <c r="M12" i="9"/>
  <c r="N12" i="9"/>
  <c r="K14" i="9"/>
  <c r="O13" i="9"/>
  <c r="M13" i="9"/>
  <c r="N13" i="9"/>
  <c r="L13" i="9"/>
  <c r="N14" i="9"/>
  <c r="K15" i="9"/>
  <c r="L14" i="9"/>
  <c r="M14" i="9"/>
  <c r="K16" i="9"/>
  <c r="L15" i="9"/>
  <c r="N15" i="9"/>
  <c r="M15" i="9"/>
  <c r="K17" i="9"/>
  <c r="L16" i="9"/>
  <c r="M16" i="9"/>
  <c r="N16" i="9"/>
  <c r="M17" i="9"/>
  <c r="L17" i="9"/>
  <c r="N17" i="9"/>
  <c r="F161" i="11"/>
  <c r="J161" i="11"/>
  <c r="E161" i="11"/>
  <c r="H161" i="11"/>
  <c r="H163" i="11"/>
  <c r="E163" i="11"/>
  <c r="F163" i="11"/>
  <c r="J163" i="11"/>
  <c r="G161" i="11"/>
  <c r="C165" i="11"/>
  <c r="D164" i="11"/>
  <c r="D162" i="11"/>
  <c r="G163" i="11"/>
  <c r="D128" i="11"/>
  <c r="C129" i="11"/>
  <c r="D127" i="11"/>
  <c r="D126" i="11"/>
  <c r="F125" i="11"/>
  <c r="E125" i="11"/>
  <c r="H125" i="11"/>
  <c r="E119" i="11"/>
  <c r="H119" i="11"/>
  <c r="F119" i="11"/>
  <c r="J119" i="11"/>
  <c r="E118" i="11"/>
  <c r="F118" i="11"/>
  <c r="H118" i="11"/>
  <c r="C120" i="11"/>
  <c r="C110" i="11"/>
  <c r="D108" i="11"/>
  <c r="D107" i="11"/>
  <c r="D109" i="11"/>
  <c r="E106" i="11"/>
  <c r="E101" i="11"/>
  <c r="J101" i="11"/>
  <c r="H101" i="11"/>
  <c r="F101" i="11"/>
  <c r="F102" i="11"/>
  <c r="E102" i="11"/>
  <c r="H102" i="11"/>
  <c r="J102" i="11"/>
  <c r="J100" i="11"/>
  <c r="H100" i="11"/>
  <c r="F100" i="11"/>
  <c r="E100" i="11"/>
  <c r="J105" i="11"/>
  <c r="F105" i="11"/>
  <c r="H105" i="11"/>
  <c r="E105" i="11"/>
  <c r="D104" i="11"/>
  <c r="G105" i="11"/>
  <c r="D103" i="11"/>
  <c r="F88" i="11"/>
  <c r="J88" i="11"/>
  <c r="E88" i="11"/>
  <c r="H88" i="11"/>
  <c r="E87" i="11"/>
  <c r="J87" i="11"/>
  <c r="H87" i="11"/>
  <c r="F87" i="11"/>
  <c r="J91" i="11"/>
  <c r="H91" i="11"/>
  <c r="E91" i="11"/>
  <c r="F91" i="11"/>
  <c r="C92" i="11"/>
  <c r="D90" i="11"/>
  <c r="D89" i="11"/>
  <c r="G91" i="11"/>
  <c r="J81" i="11"/>
  <c r="H81" i="11"/>
  <c r="F81" i="11"/>
  <c r="E81" i="11"/>
  <c r="C82" i="11"/>
  <c r="E76" i="11"/>
  <c r="J76" i="11"/>
  <c r="H76" i="11"/>
  <c r="F76" i="11"/>
  <c r="F77" i="11"/>
  <c r="E77" i="11"/>
  <c r="J77" i="11"/>
  <c r="H77" i="11"/>
  <c r="H79" i="11"/>
  <c r="E79" i="11"/>
  <c r="F79" i="11"/>
  <c r="J79" i="11"/>
  <c r="J80" i="11"/>
  <c r="H80" i="11"/>
  <c r="F80" i="11"/>
  <c r="E80" i="11"/>
  <c r="D78" i="11"/>
  <c r="G80" i="11"/>
  <c r="G79" i="11"/>
  <c r="D75" i="11"/>
  <c r="C67" i="11"/>
  <c r="D66" i="11"/>
  <c r="F5" i="11"/>
  <c r="E5" i="11"/>
  <c r="D7" i="11"/>
  <c r="C8" i="11"/>
  <c r="D6" i="11"/>
  <c r="F162" i="11"/>
  <c r="E162" i="11"/>
  <c r="J162" i="11"/>
  <c r="H162" i="11"/>
  <c r="J164" i="11"/>
  <c r="H164" i="11"/>
  <c r="F164" i="11"/>
  <c r="E164" i="11"/>
  <c r="C166" i="11"/>
  <c r="G165" i="11"/>
  <c r="D165" i="11"/>
  <c r="F126" i="11"/>
  <c r="E126" i="11"/>
  <c r="J126" i="11"/>
  <c r="H126" i="11"/>
  <c r="H127" i="11"/>
  <c r="F127" i="11"/>
  <c r="E127" i="11"/>
  <c r="J127" i="11"/>
  <c r="C130" i="11"/>
  <c r="G129" i="11"/>
  <c r="D129" i="11"/>
  <c r="J128" i="11"/>
  <c r="H128" i="11"/>
  <c r="F128" i="11"/>
  <c r="E128" i="11"/>
  <c r="D120" i="11"/>
  <c r="G120" i="11"/>
  <c r="C121" i="11"/>
  <c r="E107" i="11"/>
  <c r="F107" i="11"/>
  <c r="H107" i="11"/>
  <c r="J107" i="11"/>
  <c r="H108" i="11"/>
  <c r="F108" i="11"/>
  <c r="E108" i="11"/>
  <c r="J108" i="11"/>
  <c r="J109" i="11"/>
  <c r="H109" i="11"/>
  <c r="F109" i="11"/>
  <c r="E109" i="11"/>
  <c r="C111" i="11"/>
  <c r="D110" i="11"/>
  <c r="G110" i="11"/>
  <c r="F103" i="11"/>
  <c r="H103" i="11"/>
  <c r="E103" i="11"/>
  <c r="J103" i="11"/>
  <c r="H104" i="11"/>
  <c r="J104" i="11"/>
  <c r="F104" i="11"/>
  <c r="E104" i="11"/>
  <c r="F89" i="11"/>
  <c r="E89" i="11"/>
  <c r="J89" i="11"/>
  <c r="H89" i="11"/>
  <c r="H90" i="11"/>
  <c r="E90" i="11"/>
  <c r="F90" i="11"/>
  <c r="J90" i="11"/>
  <c r="C93" i="11"/>
  <c r="D92" i="11"/>
  <c r="G92" i="11"/>
  <c r="D82" i="11"/>
  <c r="C83" i="11"/>
  <c r="G82" i="11"/>
  <c r="F78" i="11"/>
  <c r="J78" i="11"/>
  <c r="E78" i="11"/>
  <c r="H78" i="11"/>
  <c r="J75" i="11"/>
  <c r="F75" i="11"/>
  <c r="E75" i="11"/>
  <c r="J66" i="11"/>
  <c r="E66" i="11"/>
  <c r="F66" i="11"/>
  <c r="C68" i="11"/>
  <c r="D67" i="11"/>
  <c r="E6" i="11"/>
  <c r="F6" i="11"/>
  <c r="E7" i="11"/>
  <c r="F7" i="11"/>
  <c r="C9" i="11"/>
  <c r="D8" i="11"/>
  <c r="F8" i="11"/>
  <c r="J165" i="11"/>
  <c r="F165" i="11"/>
  <c r="H165" i="11"/>
  <c r="E165" i="11"/>
  <c r="C167" i="11"/>
  <c r="G166" i="11"/>
  <c r="D166" i="11"/>
  <c r="F129" i="11"/>
  <c r="J129" i="11"/>
  <c r="H129" i="11"/>
  <c r="E129" i="11"/>
  <c r="C131" i="11"/>
  <c r="D130" i="11"/>
  <c r="G130" i="11"/>
  <c r="D121" i="11"/>
  <c r="C122" i="11"/>
  <c r="G121" i="11"/>
  <c r="E120" i="11"/>
  <c r="F120" i="11"/>
  <c r="J120" i="11"/>
  <c r="H120" i="11"/>
  <c r="H110" i="11"/>
  <c r="J110" i="11"/>
  <c r="F110" i="11"/>
  <c r="E110" i="11"/>
  <c r="C112" i="11"/>
  <c r="G111" i="11"/>
  <c r="D111" i="11"/>
  <c r="F92" i="11"/>
  <c r="J92" i="11"/>
  <c r="H92" i="11"/>
  <c r="E92" i="11"/>
  <c r="C94" i="11"/>
  <c r="G93" i="11"/>
  <c r="D93" i="11"/>
  <c r="D83" i="11"/>
  <c r="C84" i="11"/>
  <c r="G83" i="11"/>
  <c r="E82" i="11"/>
  <c r="J82" i="11"/>
  <c r="H82" i="11"/>
  <c r="F82" i="11"/>
  <c r="J67" i="11"/>
  <c r="F67" i="11"/>
  <c r="E67" i="11"/>
  <c r="C69" i="11"/>
  <c r="D68" i="11"/>
  <c r="E8" i="11"/>
  <c r="D9" i="11"/>
  <c r="F9" i="11"/>
  <c r="C10" i="11"/>
  <c r="F166" i="11"/>
  <c r="E166" i="11"/>
  <c r="J166" i="11"/>
  <c r="H166" i="11"/>
  <c r="D167" i="11"/>
  <c r="C168" i="11"/>
  <c r="G167" i="11"/>
  <c r="E130" i="11"/>
  <c r="F130" i="11"/>
  <c r="J130" i="11"/>
  <c r="H130" i="11"/>
  <c r="D131" i="11"/>
  <c r="G131" i="11"/>
  <c r="C132" i="11"/>
  <c r="G122" i="11"/>
  <c r="C123" i="11"/>
  <c r="D122" i="11"/>
  <c r="F121" i="11"/>
  <c r="E121" i="11"/>
  <c r="J121" i="11"/>
  <c r="H121" i="11"/>
  <c r="J111" i="11"/>
  <c r="E111" i="11"/>
  <c r="H111" i="11"/>
  <c r="F111" i="11"/>
  <c r="D112" i="11"/>
  <c r="C113" i="11"/>
  <c r="G112" i="11"/>
  <c r="F93" i="11"/>
  <c r="J93" i="11"/>
  <c r="H93" i="11"/>
  <c r="E93" i="11"/>
  <c r="D94" i="11"/>
  <c r="G94" i="11"/>
  <c r="C95" i="11"/>
  <c r="G84" i="11"/>
  <c r="C85" i="11"/>
  <c r="D84" i="11"/>
  <c r="F83" i="11"/>
  <c r="E83" i="11"/>
  <c r="J83" i="11"/>
  <c r="H83" i="11"/>
  <c r="F68" i="11"/>
  <c r="E68" i="11"/>
  <c r="J68" i="11"/>
  <c r="D69" i="11"/>
  <c r="C70" i="11"/>
  <c r="E9" i="11"/>
  <c r="D10" i="11"/>
  <c r="F10" i="11"/>
  <c r="C11" i="11"/>
  <c r="J167" i="11"/>
  <c r="H167" i="11"/>
  <c r="F167" i="11"/>
  <c r="E167" i="11"/>
  <c r="D168" i="11"/>
  <c r="C169" i="11"/>
  <c r="G168" i="11"/>
  <c r="C133" i="11"/>
  <c r="D132" i="11"/>
  <c r="G132" i="11"/>
  <c r="J131" i="11"/>
  <c r="H131" i="11"/>
  <c r="F131" i="11"/>
  <c r="E131" i="11"/>
  <c r="F122" i="11"/>
  <c r="H122" i="11"/>
  <c r="E122" i="11"/>
  <c r="J122" i="11"/>
  <c r="G123" i="11"/>
  <c r="D123" i="11"/>
  <c r="C124" i="11"/>
  <c r="D113" i="11"/>
  <c r="C114" i="11"/>
  <c r="G113" i="11"/>
  <c r="J112" i="11"/>
  <c r="H112" i="11"/>
  <c r="F112" i="11"/>
  <c r="E112" i="11"/>
  <c r="D95" i="11"/>
  <c r="C96" i="11"/>
  <c r="G95" i="11"/>
  <c r="H94" i="11"/>
  <c r="J94" i="11"/>
  <c r="E94" i="11"/>
  <c r="F94" i="11"/>
  <c r="F84" i="11"/>
  <c r="E84" i="11"/>
  <c r="J84" i="11"/>
  <c r="H84" i="11"/>
  <c r="G85" i="11"/>
  <c r="D85" i="11"/>
  <c r="C86" i="11"/>
  <c r="D70" i="11"/>
  <c r="C71" i="11"/>
  <c r="F69" i="11"/>
  <c r="J69" i="11"/>
  <c r="E69" i="11"/>
  <c r="E10" i="11"/>
  <c r="D11" i="11"/>
  <c r="F11" i="11"/>
  <c r="C12" i="11"/>
  <c r="E168" i="11"/>
  <c r="H168" i="11"/>
  <c r="F168" i="11"/>
  <c r="J168" i="11"/>
  <c r="C170" i="11"/>
  <c r="D169" i="11"/>
  <c r="G169" i="11"/>
  <c r="E132" i="11"/>
  <c r="J132" i="11"/>
  <c r="H132" i="11"/>
  <c r="F132" i="11"/>
  <c r="C134" i="11"/>
  <c r="D133" i="11"/>
  <c r="G133" i="11"/>
  <c r="H123" i="11"/>
  <c r="F123" i="11"/>
  <c r="E123" i="11"/>
  <c r="J123" i="11"/>
  <c r="G124" i="11"/>
  <c r="D124" i="11"/>
  <c r="D114" i="11"/>
  <c r="C115" i="11"/>
  <c r="G114" i="11"/>
  <c r="E113" i="11"/>
  <c r="J113" i="11"/>
  <c r="H113" i="11"/>
  <c r="F113" i="11"/>
  <c r="C97" i="11"/>
  <c r="D96" i="11"/>
  <c r="G96" i="11"/>
  <c r="E95" i="11"/>
  <c r="J95" i="11"/>
  <c r="H95" i="11"/>
  <c r="F95" i="11"/>
  <c r="D86" i="11"/>
  <c r="G86" i="11"/>
  <c r="H85" i="11"/>
  <c r="F85" i="11"/>
  <c r="E85" i="11"/>
  <c r="J85" i="11"/>
  <c r="C72" i="11"/>
  <c r="D71" i="11"/>
  <c r="E70" i="11"/>
  <c r="J70" i="11"/>
  <c r="F70" i="11"/>
  <c r="E11" i="11"/>
  <c r="D12" i="11"/>
  <c r="F12" i="11"/>
  <c r="C13" i="11"/>
  <c r="G170" i="11"/>
  <c r="D170" i="11"/>
  <c r="C171" i="11"/>
  <c r="F169" i="11"/>
  <c r="E169" i="11"/>
  <c r="J169" i="11"/>
  <c r="H169" i="11"/>
  <c r="F133" i="11"/>
  <c r="E133" i="11"/>
  <c r="J133" i="11"/>
  <c r="H133" i="11"/>
  <c r="G134" i="11"/>
  <c r="D134" i="11"/>
  <c r="C135" i="11"/>
  <c r="J124" i="11"/>
  <c r="H124" i="11"/>
  <c r="E124" i="11"/>
  <c r="F124" i="11"/>
  <c r="G115" i="11"/>
  <c r="C116" i="11"/>
  <c r="D115" i="11"/>
  <c r="F114" i="11"/>
  <c r="J114" i="11"/>
  <c r="E114" i="11"/>
  <c r="H114" i="11"/>
  <c r="F96" i="11"/>
  <c r="J96" i="11"/>
  <c r="H96" i="11"/>
  <c r="E96" i="11"/>
  <c r="G97" i="11"/>
  <c r="D97" i="11"/>
  <c r="C98" i="11"/>
  <c r="J86" i="11"/>
  <c r="E86" i="11"/>
  <c r="H86" i="11"/>
  <c r="F86" i="11"/>
  <c r="F71" i="11"/>
  <c r="E71" i="11"/>
  <c r="J71" i="11"/>
  <c r="C73" i="11"/>
  <c r="D72" i="11"/>
  <c r="E12" i="11"/>
  <c r="C14" i="11"/>
  <c r="D13" i="11"/>
  <c r="F13" i="11"/>
  <c r="D171" i="11"/>
  <c r="G171" i="11"/>
  <c r="C172" i="11"/>
  <c r="J170" i="11"/>
  <c r="F170" i="11"/>
  <c r="E170" i="11"/>
  <c r="H170" i="11"/>
  <c r="C136" i="11"/>
  <c r="G135" i="11"/>
  <c r="D135" i="11"/>
  <c r="F134" i="11"/>
  <c r="E134" i="11"/>
  <c r="J134" i="11"/>
  <c r="H134" i="11"/>
  <c r="F115" i="11"/>
  <c r="E115" i="11"/>
  <c r="J115" i="11"/>
  <c r="H115" i="11"/>
  <c r="G116" i="11"/>
  <c r="D116" i="11"/>
  <c r="C117" i="11"/>
  <c r="F97" i="11"/>
  <c r="J97" i="11"/>
  <c r="E97" i="11"/>
  <c r="H97" i="11"/>
  <c r="D98" i="11"/>
  <c r="G98" i="11"/>
  <c r="C99" i="11"/>
  <c r="F72" i="11"/>
  <c r="E72" i="11"/>
  <c r="J72" i="11"/>
  <c r="C74" i="11"/>
  <c r="D73" i="11"/>
  <c r="E13" i="11"/>
  <c r="C15" i="11"/>
  <c r="D14" i="11"/>
  <c r="F14" i="11"/>
  <c r="D172" i="11"/>
  <c r="G172" i="11"/>
  <c r="C173" i="11"/>
  <c r="H171" i="11"/>
  <c r="F171" i="11"/>
  <c r="E171" i="11"/>
  <c r="J171" i="11"/>
  <c r="H135" i="11"/>
  <c r="E135" i="11"/>
  <c r="F135" i="11"/>
  <c r="J135" i="11"/>
  <c r="D136" i="11"/>
  <c r="G136" i="11"/>
  <c r="C137" i="11"/>
  <c r="H116" i="11"/>
  <c r="F116" i="11"/>
  <c r="E116" i="11"/>
  <c r="J116" i="11"/>
  <c r="G117" i="11"/>
  <c r="D117" i="11"/>
  <c r="H98" i="11"/>
  <c r="E98" i="11"/>
  <c r="F98" i="11"/>
  <c r="J98" i="11"/>
  <c r="D99" i="11"/>
  <c r="G99" i="11"/>
  <c r="D74" i="11"/>
  <c r="F73" i="11"/>
  <c r="E73" i="11"/>
  <c r="J73" i="11"/>
  <c r="E14" i="11"/>
  <c r="C16" i="11"/>
  <c r="D15" i="11"/>
  <c r="F15" i="11"/>
  <c r="C174" i="11"/>
  <c r="G173" i="11"/>
  <c r="D173" i="11"/>
  <c r="J172" i="11"/>
  <c r="F172" i="11"/>
  <c r="H172" i="11"/>
  <c r="E172" i="11"/>
  <c r="C138" i="11"/>
  <c r="D137" i="11"/>
  <c r="G137" i="11"/>
  <c r="J136" i="11"/>
  <c r="F136" i="11"/>
  <c r="H136" i="11"/>
  <c r="E136" i="11"/>
  <c r="J117" i="11"/>
  <c r="H117" i="11"/>
  <c r="F117" i="11"/>
  <c r="E117" i="11"/>
  <c r="J99" i="11"/>
  <c r="H99" i="11"/>
  <c r="F99" i="11"/>
  <c r="E99" i="11"/>
  <c r="J74" i="11"/>
  <c r="E74" i="11"/>
  <c r="F74" i="11"/>
  <c r="E15" i="11"/>
  <c r="C17" i="11"/>
  <c r="D16" i="11"/>
  <c r="F16" i="11"/>
  <c r="J173" i="11"/>
  <c r="H173" i="11"/>
  <c r="F173" i="11"/>
  <c r="E173" i="11"/>
  <c r="G174" i="11"/>
  <c r="C175" i="11"/>
  <c r="D174" i="11"/>
  <c r="E137" i="11"/>
  <c r="J137" i="11"/>
  <c r="F137" i="11"/>
  <c r="H137" i="11"/>
  <c r="C139" i="11"/>
  <c r="D138" i="11"/>
  <c r="G138" i="11"/>
  <c r="E16" i="11"/>
  <c r="C18" i="11"/>
  <c r="D17" i="11"/>
  <c r="F17" i="11"/>
  <c r="J174" i="11"/>
  <c r="H174" i="11"/>
  <c r="F174" i="11"/>
  <c r="E174" i="11"/>
  <c r="D175" i="11"/>
  <c r="C176" i="11"/>
  <c r="G175" i="11"/>
  <c r="H138" i="11"/>
  <c r="J138" i="11"/>
  <c r="F138" i="11"/>
  <c r="E138" i="11"/>
  <c r="D139" i="11"/>
  <c r="G139" i="11"/>
  <c r="C140" i="11"/>
  <c r="E17" i="11"/>
  <c r="C19" i="11"/>
  <c r="D18" i="11"/>
  <c r="F18" i="11"/>
  <c r="F175" i="11"/>
  <c r="H175" i="11"/>
  <c r="J175" i="11"/>
  <c r="E175" i="11"/>
  <c r="D176" i="11"/>
  <c r="C177" i="11"/>
  <c r="G176" i="11"/>
  <c r="J139" i="11"/>
  <c r="H139" i="11"/>
  <c r="F139" i="11"/>
  <c r="E139" i="11"/>
  <c r="D140" i="11"/>
  <c r="C141" i="11"/>
  <c r="G140" i="11"/>
  <c r="E18" i="11"/>
  <c r="C20" i="11"/>
  <c r="D19" i="11"/>
  <c r="F19" i="11"/>
  <c r="D177" i="11"/>
  <c r="G177" i="11"/>
  <c r="C178" i="11"/>
  <c r="E176" i="11"/>
  <c r="H176" i="11"/>
  <c r="J176" i="11"/>
  <c r="F176" i="11"/>
  <c r="E140" i="11"/>
  <c r="H140" i="11"/>
  <c r="J140" i="11"/>
  <c r="F140" i="11"/>
  <c r="D141" i="11"/>
  <c r="G141" i="11"/>
  <c r="C142" i="11"/>
  <c r="E19" i="11"/>
  <c r="C21" i="11"/>
  <c r="D20" i="11"/>
  <c r="F20" i="11"/>
  <c r="G178" i="11"/>
  <c r="D178" i="11"/>
  <c r="C179" i="11"/>
  <c r="F177" i="11"/>
  <c r="J177" i="11"/>
  <c r="E177" i="11"/>
  <c r="H177" i="11"/>
  <c r="G142" i="11"/>
  <c r="D142" i="11"/>
  <c r="C143" i="11"/>
  <c r="F141" i="11"/>
  <c r="E141" i="11"/>
  <c r="H141" i="11"/>
  <c r="J141" i="11"/>
  <c r="E20" i="11"/>
  <c r="C22" i="11"/>
  <c r="D21" i="11"/>
  <c r="F21" i="11"/>
  <c r="G179" i="11"/>
  <c r="D179" i="11"/>
  <c r="C180" i="11"/>
  <c r="F178" i="11"/>
  <c r="J178" i="11"/>
  <c r="E178" i="11"/>
  <c r="H178" i="11"/>
  <c r="C144" i="11"/>
  <c r="G143" i="11"/>
  <c r="D143" i="11"/>
  <c r="F142" i="11"/>
  <c r="E142" i="11"/>
  <c r="H142" i="11"/>
  <c r="J142" i="11"/>
  <c r="E21" i="11"/>
  <c r="C23" i="11"/>
  <c r="D22" i="11"/>
  <c r="F22" i="11"/>
  <c r="G180" i="11"/>
  <c r="D180" i="11"/>
  <c r="H179" i="11"/>
  <c r="F179" i="11"/>
  <c r="E179" i="11"/>
  <c r="J179" i="11"/>
  <c r="H143" i="11"/>
  <c r="E143" i="11"/>
  <c r="F143" i="11"/>
  <c r="J143" i="11"/>
  <c r="D144" i="11"/>
  <c r="G144" i="11"/>
  <c r="C145" i="11"/>
  <c r="E22" i="11"/>
  <c r="C24" i="11"/>
  <c r="D23" i="11"/>
  <c r="F23" i="11"/>
  <c r="J180" i="11"/>
  <c r="E180" i="11"/>
  <c r="H180" i="11"/>
  <c r="F180" i="11"/>
  <c r="C146" i="11"/>
  <c r="G145" i="11"/>
  <c r="D145" i="11"/>
  <c r="J144" i="11"/>
  <c r="E144" i="11"/>
  <c r="H144" i="11"/>
  <c r="F144" i="11"/>
  <c r="E23" i="11"/>
  <c r="C25" i="11"/>
  <c r="D24" i="11"/>
  <c r="F24" i="11"/>
  <c r="J145" i="11"/>
  <c r="H145" i="11"/>
  <c r="F145" i="11"/>
  <c r="E145" i="11"/>
  <c r="C147" i="11"/>
  <c r="D146" i="11"/>
  <c r="G146" i="11"/>
  <c r="E24" i="11"/>
  <c r="C26" i="11"/>
  <c r="D25" i="11"/>
  <c r="F25" i="11"/>
  <c r="H146" i="11"/>
  <c r="J146" i="11"/>
  <c r="F146" i="11"/>
  <c r="E146" i="11"/>
  <c r="D147" i="11"/>
  <c r="G147" i="11"/>
  <c r="C148" i="11"/>
  <c r="E25" i="11"/>
  <c r="C27" i="11"/>
  <c r="D26" i="11"/>
  <c r="F26" i="11"/>
  <c r="G148" i="11"/>
  <c r="D148" i="11"/>
  <c r="C149" i="11"/>
  <c r="J147" i="11"/>
  <c r="H147" i="11"/>
  <c r="F147" i="11"/>
  <c r="E147" i="11"/>
  <c r="E26" i="11"/>
  <c r="C28" i="11"/>
  <c r="D27" i="11"/>
  <c r="F27" i="11"/>
  <c r="E148" i="11"/>
  <c r="J148" i="11"/>
  <c r="F148" i="11"/>
  <c r="H148" i="11"/>
  <c r="D149" i="11"/>
  <c r="C150" i="11"/>
  <c r="G149" i="11"/>
  <c r="E27" i="11"/>
  <c r="C29" i="11"/>
  <c r="D28" i="11"/>
  <c r="F28" i="11"/>
  <c r="G150" i="11"/>
  <c r="C151" i="11"/>
  <c r="D150" i="11"/>
  <c r="F149" i="11"/>
  <c r="J149" i="11"/>
  <c r="E149" i="11"/>
  <c r="H149" i="11"/>
  <c r="E28" i="11"/>
  <c r="C30" i="11"/>
  <c r="D29" i="11"/>
  <c r="F29" i="11"/>
  <c r="F150" i="11"/>
  <c r="E150" i="11"/>
  <c r="H150" i="11"/>
  <c r="J150" i="11"/>
  <c r="G151" i="11"/>
  <c r="C152" i="11"/>
  <c r="D151" i="11"/>
  <c r="E29" i="11"/>
  <c r="C31" i="11"/>
  <c r="D30" i="11"/>
  <c r="F30" i="11"/>
  <c r="H151" i="11"/>
  <c r="F151" i="11"/>
  <c r="E151" i="11"/>
  <c r="J151" i="11"/>
  <c r="G152" i="11"/>
  <c r="C153" i="11"/>
  <c r="D152" i="11"/>
  <c r="E30" i="11"/>
  <c r="C32" i="11"/>
  <c r="D31" i="11"/>
  <c r="F31" i="11"/>
  <c r="J152" i="11"/>
  <c r="H152" i="11"/>
  <c r="E152" i="11"/>
  <c r="F152" i="11"/>
  <c r="C154" i="11"/>
  <c r="D153" i="11"/>
  <c r="G153" i="11"/>
  <c r="E31" i="11"/>
  <c r="C33" i="11"/>
  <c r="D32" i="11"/>
  <c r="F32" i="11"/>
  <c r="F153" i="11"/>
  <c r="E153" i="11"/>
  <c r="J153" i="11"/>
  <c r="H153" i="11"/>
  <c r="C155" i="11"/>
  <c r="G154" i="11"/>
  <c r="D154" i="11"/>
  <c r="E32" i="11"/>
  <c r="C34" i="11"/>
  <c r="D33" i="11"/>
  <c r="F33" i="11"/>
  <c r="F154" i="11"/>
  <c r="J154" i="11"/>
  <c r="H154" i="11"/>
  <c r="E154" i="11"/>
  <c r="D155" i="11"/>
  <c r="G155" i="11"/>
  <c r="C156" i="11"/>
  <c r="E33" i="11"/>
  <c r="C35" i="11"/>
  <c r="D34" i="11"/>
  <c r="F34" i="11"/>
  <c r="D156" i="11"/>
  <c r="G156" i="11"/>
  <c r="C157" i="11"/>
  <c r="H155" i="11"/>
  <c r="J155" i="11"/>
  <c r="E155" i="11"/>
  <c r="F155" i="11"/>
  <c r="E34" i="11"/>
  <c r="C36" i="11"/>
  <c r="D35" i="11"/>
  <c r="F35" i="11"/>
  <c r="C158" i="11"/>
  <c r="D157" i="11"/>
  <c r="G157" i="11"/>
  <c r="E156" i="11"/>
  <c r="H156" i="11"/>
  <c r="F156" i="11"/>
  <c r="J156" i="11"/>
  <c r="E35" i="11"/>
  <c r="C37" i="11"/>
  <c r="D36" i="11"/>
  <c r="F36" i="11"/>
  <c r="F157" i="11"/>
  <c r="E157" i="11"/>
  <c r="H157" i="11"/>
  <c r="J157" i="11"/>
  <c r="G158" i="11"/>
  <c r="D158" i="11"/>
  <c r="C159" i="11"/>
  <c r="E36" i="11"/>
  <c r="C38" i="11"/>
  <c r="D37" i="11"/>
  <c r="F37" i="11"/>
  <c r="G159" i="11"/>
  <c r="D159" i="11"/>
  <c r="C160" i="11"/>
  <c r="J158" i="11"/>
  <c r="F158" i="11"/>
  <c r="E158" i="11"/>
  <c r="H158" i="11"/>
  <c r="E37" i="11"/>
  <c r="C39" i="11"/>
  <c r="D38" i="11"/>
  <c r="F38" i="11"/>
  <c r="H159" i="11"/>
  <c r="E159" i="11"/>
  <c r="F159" i="11"/>
  <c r="J159" i="11"/>
  <c r="D160" i="11"/>
  <c r="G160" i="11"/>
  <c r="E38" i="11"/>
  <c r="C40" i="11"/>
  <c r="D39" i="11"/>
  <c r="F39" i="11"/>
  <c r="J160" i="11"/>
  <c r="E160" i="11"/>
  <c r="H160" i="11"/>
  <c r="F160" i="11"/>
  <c r="E39" i="11"/>
  <c r="C41" i="11"/>
  <c r="D40" i="11"/>
  <c r="F40" i="11"/>
  <c r="E40" i="11"/>
  <c r="C42" i="11"/>
  <c r="D41" i="11"/>
  <c r="F41" i="11"/>
  <c r="E41" i="11"/>
  <c r="C43" i="11"/>
  <c r="D42" i="11"/>
  <c r="F42" i="11"/>
  <c r="E42" i="11"/>
  <c r="C44" i="11"/>
  <c r="D43" i="11"/>
  <c r="F43" i="11"/>
  <c r="D44" i="11"/>
  <c r="F44" i="11"/>
  <c r="C45" i="11"/>
  <c r="E43" i="11"/>
  <c r="E44" i="11"/>
  <c r="C46" i="11"/>
  <c r="D45" i="11"/>
  <c r="F45" i="11"/>
  <c r="E45" i="11"/>
  <c r="C47" i="11"/>
  <c r="D46" i="11"/>
  <c r="E46" i="11"/>
  <c r="F46" i="11"/>
  <c r="C48" i="11"/>
  <c r="D47" i="11"/>
  <c r="C49" i="11"/>
  <c r="D48" i="11"/>
  <c r="E47" i="11"/>
  <c r="F47" i="11"/>
  <c r="E48" i="11"/>
  <c r="F48" i="11"/>
  <c r="C50" i="11"/>
  <c r="D49" i="11"/>
  <c r="F49" i="11"/>
  <c r="E49" i="11"/>
  <c r="C51" i="11"/>
  <c r="D50" i="11"/>
  <c r="E50" i="11"/>
  <c r="F50" i="11"/>
  <c r="C52" i="11"/>
  <c r="D51" i="11"/>
  <c r="F51" i="11"/>
  <c r="E51" i="11"/>
  <c r="C53" i="11"/>
  <c r="D52" i="11"/>
  <c r="F52" i="11"/>
  <c r="E52" i="11"/>
  <c r="C54" i="11"/>
  <c r="D53" i="11"/>
  <c r="F53" i="11"/>
  <c r="E53" i="11"/>
  <c r="C55" i="11"/>
  <c r="D54" i="11"/>
  <c r="E54" i="11"/>
  <c r="F54" i="11"/>
  <c r="C56" i="11"/>
  <c r="D55" i="11"/>
  <c r="C57" i="11"/>
  <c r="D56" i="11"/>
  <c r="F55" i="11"/>
  <c r="E55" i="11"/>
  <c r="E56" i="11"/>
  <c r="F56" i="11"/>
  <c r="C58" i="11"/>
  <c r="D57" i="11"/>
  <c r="F57" i="11"/>
  <c r="E57" i="11"/>
  <c r="C59" i="11"/>
  <c r="D58" i="11"/>
  <c r="D59" i="11"/>
  <c r="C60" i="11"/>
  <c r="F58" i="11"/>
  <c r="E58" i="11"/>
  <c r="F59" i="11"/>
  <c r="E59" i="11"/>
  <c r="C61" i="11"/>
  <c r="D60" i="11"/>
  <c r="D61" i="11"/>
  <c r="C62" i="11"/>
  <c r="E60" i="11"/>
  <c r="F60" i="11"/>
  <c r="D62" i="11"/>
  <c r="C63" i="11"/>
  <c r="E61" i="11"/>
  <c r="F61" i="11"/>
  <c r="D63" i="11"/>
  <c r="C64" i="11"/>
  <c r="E62" i="11"/>
  <c r="F62" i="11"/>
  <c r="D64" i="11"/>
  <c r="C65" i="11"/>
  <c r="D65" i="11"/>
  <c r="F63" i="11"/>
  <c r="E63" i="11"/>
  <c r="F65" i="11"/>
  <c r="E65" i="11"/>
  <c r="E64" i="11"/>
  <c r="F64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cernusak</author>
  </authors>
  <commentList>
    <comment ref="F19" authorId="0" shapeId="0" xr:uid="{F0B022FD-E893-F146-8455-8FAB53B70A2F}">
      <text>
        <r>
          <rPr>
            <b/>
            <sz val="8"/>
            <color indexed="8"/>
            <rFont val="Tahoma"/>
            <family val="2"/>
          </rPr>
          <t>cernusak: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je to súčet </t>
        </r>
      </text>
    </comment>
  </commentList>
</comments>
</file>

<file path=xl/sharedStrings.xml><?xml version="1.0" encoding="utf-8"?>
<sst xmlns="http://schemas.openxmlformats.org/spreadsheetml/2006/main" count="171" uniqueCount="141">
  <si>
    <t>pi</t>
  </si>
  <si>
    <t xml:space="preserve">e </t>
  </si>
  <si>
    <t>Atomic units</t>
  </si>
  <si>
    <t>kg</t>
  </si>
  <si>
    <t>C</t>
  </si>
  <si>
    <t>J.s</t>
  </si>
  <si>
    <r>
      <t>4</t>
    </r>
    <r>
      <rPr>
        <sz val="11"/>
        <color indexed="8"/>
        <rFont val="Symbol"/>
        <family val="1"/>
      </rPr>
      <t>pe</t>
    </r>
    <r>
      <rPr>
        <vertAlign val="subscript"/>
        <sz val="11"/>
        <color indexed="8"/>
        <rFont val="Times New Roman"/>
        <family val="1"/>
      </rPr>
      <t>0</t>
    </r>
  </si>
  <si>
    <r>
      <t>e</t>
    </r>
    <r>
      <rPr>
        <vertAlign val="superscript"/>
        <sz val="11"/>
        <color indexed="8"/>
        <rFont val="Times New Roman"/>
        <family val="1"/>
      </rPr>
      <t>2</t>
    </r>
    <r>
      <rPr>
        <sz val="11"/>
        <color theme="1"/>
        <rFont val="Times New Roman"/>
        <family val="2"/>
      </rPr>
      <t>m</t>
    </r>
    <r>
      <rPr>
        <vertAlign val="subscript"/>
        <sz val="11"/>
        <color indexed="8"/>
        <rFont val="Times New Roman"/>
        <family val="1"/>
      </rPr>
      <t>e</t>
    </r>
  </si>
  <si>
    <r>
      <t>4</t>
    </r>
    <r>
      <rPr>
        <sz val="11"/>
        <color indexed="8"/>
        <rFont val="Symbol"/>
        <family val="1"/>
      </rPr>
      <t>p</t>
    </r>
  </si>
  <si>
    <r>
      <t>J</t>
    </r>
    <r>
      <rPr>
        <vertAlign val="superscript"/>
        <sz val="11"/>
        <color indexed="8"/>
        <rFont val="Times New Roman"/>
        <family val="1"/>
      </rPr>
      <t>2</t>
    </r>
    <r>
      <rPr>
        <sz val="11"/>
        <color theme="1"/>
        <rFont val="Times New Roman"/>
        <family val="2"/>
      </rPr>
      <t>.s</t>
    </r>
    <r>
      <rPr>
        <vertAlign val="superscript"/>
        <sz val="11"/>
        <color indexed="8"/>
        <rFont val="Times New Roman"/>
        <family val="1"/>
      </rPr>
      <t>2</t>
    </r>
  </si>
  <si>
    <r>
      <t>m</t>
    </r>
    <r>
      <rPr>
        <vertAlign val="subscript"/>
        <sz val="11"/>
        <color indexed="8"/>
        <rFont val="Times New Roman"/>
        <family val="1"/>
      </rPr>
      <t>e</t>
    </r>
  </si>
  <si>
    <r>
      <rPr>
        <sz val="11"/>
        <color indexed="8"/>
        <rFont val="Symbol"/>
        <family val="1"/>
      </rPr>
      <t>e</t>
    </r>
    <r>
      <rPr>
        <vertAlign val="subscript"/>
        <sz val="11"/>
        <color indexed="8"/>
        <rFont val="Times New Roman"/>
        <family val="1"/>
      </rPr>
      <t>0</t>
    </r>
  </si>
  <si>
    <r>
      <t>C</t>
    </r>
    <r>
      <rPr>
        <vertAlign val="superscript"/>
        <sz val="11"/>
        <color indexed="8"/>
        <rFont val="Times New Roman"/>
        <family val="1"/>
      </rPr>
      <t>2</t>
    </r>
    <r>
      <rPr>
        <sz val="11"/>
        <color theme="1"/>
        <rFont val="Times New Roman"/>
        <family val="2"/>
      </rPr>
      <t>.kg</t>
    </r>
  </si>
  <si>
    <r>
      <t>F.m</t>
    </r>
    <r>
      <rPr>
        <vertAlign val="superscript"/>
        <sz val="11"/>
        <color indexed="8"/>
        <rFont val="Times New Roman"/>
        <family val="1"/>
      </rPr>
      <t>-1</t>
    </r>
  </si>
  <si>
    <t xml:space="preserve">h </t>
  </si>
  <si>
    <r>
      <t>k</t>
    </r>
    <r>
      <rPr>
        <vertAlign val="subscript"/>
        <sz val="11"/>
        <color indexed="8"/>
        <rFont val="Times New Roman"/>
        <family val="1"/>
      </rPr>
      <t>c</t>
    </r>
    <r>
      <rPr>
        <sz val="11"/>
        <color theme="1"/>
        <rFont val="Times New Roman"/>
        <family val="2"/>
      </rPr>
      <t>=1/4</t>
    </r>
    <r>
      <rPr>
        <sz val="11"/>
        <color indexed="8"/>
        <rFont val="Symbol"/>
        <family val="1"/>
      </rPr>
      <t>pe</t>
    </r>
    <r>
      <rPr>
        <vertAlign val="subscript"/>
        <sz val="11"/>
        <color indexed="8"/>
        <rFont val="Times New Roman"/>
        <family val="1"/>
      </rPr>
      <t>0</t>
    </r>
  </si>
  <si>
    <r>
      <rPr>
        <sz val="11"/>
        <color indexed="8"/>
        <rFont val="MT Extra"/>
        <family val="1"/>
      </rPr>
      <t>h</t>
    </r>
    <r>
      <rPr>
        <vertAlign val="superscript"/>
        <sz val="11"/>
        <color indexed="8"/>
        <rFont val="Times New Roman"/>
        <family val="1"/>
      </rPr>
      <t>2</t>
    </r>
    <r>
      <rPr>
        <sz val="11"/>
        <color theme="1"/>
        <rFont val="Times New Roman"/>
        <family val="2"/>
      </rPr>
      <t>/m</t>
    </r>
    <r>
      <rPr>
        <vertAlign val="subscript"/>
        <sz val="11"/>
        <color indexed="8"/>
        <rFont val="Times New Roman"/>
        <family val="1"/>
      </rPr>
      <t>e</t>
    </r>
  </si>
  <si>
    <r>
      <t>k</t>
    </r>
    <r>
      <rPr>
        <vertAlign val="subscript"/>
        <sz val="11"/>
        <color indexed="8"/>
        <rFont val="Times New Roman"/>
        <family val="1"/>
      </rPr>
      <t>c</t>
    </r>
    <r>
      <rPr>
        <sz val="11"/>
        <color theme="1"/>
        <rFont val="Times New Roman"/>
        <family val="2"/>
      </rPr>
      <t>.e</t>
    </r>
    <r>
      <rPr>
        <vertAlign val="superscript"/>
        <sz val="11"/>
        <color indexed="8"/>
        <rFont val="Times New Roman"/>
        <family val="1"/>
      </rPr>
      <t>2</t>
    </r>
  </si>
  <si>
    <r>
      <rPr>
        <sz val="11"/>
        <color indexed="8"/>
        <rFont val="MT Extra"/>
        <family val="1"/>
      </rPr>
      <t>h</t>
    </r>
    <r>
      <rPr>
        <vertAlign val="superscript"/>
        <sz val="11"/>
        <color indexed="8"/>
        <rFont val="Times New Roman"/>
        <family val="1"/>
      </rPr>
      <t>2</t>
    </r>
  </si>
  <si>
    <r>
      <rPr>
        <sz val="11"/>
        <color indexed="8"/>
        <rFont val="MT Extra"/>
        <family val="1"/>
      </rPr>
      <t>h</t>
    </r>
    <r>
      <rPr>
        <sz val="11"/>
        <color indexed="8"/>
        <rFont val="Times New Roman"/>
        <family val="2"/>
      </rPr>
      <t>=</t>
    </r>
    <r>
      <rPr>
        <sz val="11"/>
        <color theme="1"/>
        <rFont val="Times New Roman"/>
        <family val="2"/>
      </rPr>
      <t>h/2</t>
    </r>
    <r>
      <rPr>
        <sz val="11"/>
        <color indexed="8"/>
        <rFont val="Symbol"/>
        <family val="1"/>
      </rPr>
      <t>p</t>
    </r>
  </si>
  <si>
    <r>
      <t>a</t>
    </r>
    <r>
      <rPr>
        <b/>
        <vertAlign val="subscript"/>
        <sz val="14"/>
        <color indexed="8"/>
        <rFont val="Times New Roman"/>
        <family val="1"/>
      </rPr>
      <t>0</t>
    </r>
  </si>
  <si>
    <r>
      <t>h</t>
    </r>
    <r>
      <rPr>
        <vertAlign val="superscript"/>
        <sz val="11"/>
        <color indexed="8"/>
        <rFont val="Times New Roman"/>
        <family val="1"/>
      </rPr>
      <t>2</t>
    </r>
  </si>
  <si>
    <r>
      <t>4</t>
    </r>
    <r>
      <rPr>
        <sz val="11"/>
        <color indexed="8"/>
        <rFont val="Symbol"/>
        <family val="1"/>
      </rPr>
      <t>p</t>
    </r>
    <r>
      <rPr>
        <vertAlign val="superscript"/>
        <sz val="11"/>
        <color indexed="8"/>
        <rFont val="Symbol"/>
        <family val="1"/>
      </rPr>
      <t>2</t>
    </r>
  </si>
  <si>
    <r>
      <t>N</t>
    </r>
    <r>
      <rPr>
        <vertAlign val="subscript"/>
        <sz val="10"/>
        <rFont val="Arial"/>
        <family val="2"/>
      </rPr>
      <t>A</t>
    </r>
  </si>
  <si>
    <t>h</t>
  </si>
  <si>
    <t>c</t>
  </si>
  <si>
    <r>
      <t>m.s</t>
    </r>
    <r>
      <rPr>
        <vertAlign val="superscript"/>
        <sz val="10"/>
        <rFont val="Arial"/>
        <family val="2"/>
      </rPr>
      <t>-1</t>
    </r>
  </si>
  <si>
    <r>
      <t>mol</t>
    </r>
    <r>
      <rPr>
        <vertAlign val="superscript"/>
        <sz val="11"/>
        <color indexed="8"/>
        <rFont val="Times New Roman"/>
        <family val="1"/>
      </rPr>
      <t>-1</t>
    </r>
  </si>
  <si>
    <t>1eV is</t>
  </si>
  <si>
    <r>
      <t>cm</t>
    </r>
    <r>
      <rPr>
        <vertAlign val="superscript"/>
        <sz val="10"/>
        <rFont val="Arial"/>
        <family val="2"/>
      </rPr>
      <t>-1</t>
    </r>
  </si>
  <si>
    <t>eV</t>
  </si>
  <si>
    <t>a</t>
  </si>
  <si>
    <t>Riešenie</t>
  </si>
  <si>
    <t>p</t>
  </si>
  <si>
    <t>½</t>
  </si>
  <si>
    <t>cez LogNaturalis</t>
  </si>
  <si>
    <r>
      <t xml:space="preserve">Free-electron model - </t>
    </r>
    <r>
      <rPr>
        <sz val="11"/>
        <color indexed="8"/>
        <rFont val="Symbol"/>
        <family val="1"/>
      </rPr>
      <t>p</t>
    </r>
    <r>
      <rPr>
        <sz val="11"/>
        <color theme="1"/>
        <rFont val="Times New Roman"/>
        <family val="2"/>
      </rPr>
      <t>-elektrónový systém: butadién</t>
    </r>
  </si>
  <si>
    <t>Vstupy</t>
  </si>
  <si>
    <t>C=C väzba</t>
  </si>
  <si>
    <t>C-C väzba</t>
  </si>
  <si>
    <r>
      <t xml:space="preserve">1.35 </t>
    </r>
    <r>
      <rPr>
        <sz val="11"/>
        <color indexed="8"/>
        <rFont val="Calibri"/>
        <family val="2"/>
      </rPr>
      <t>Å</t>
    </r>
  </si>
  <si>
    <r>
      <t xml:space="preserve">1.54 </t>
    </r>
    <r>
      <rPr>
        <sz val="11"/>
        <color indexed="8"/>
        <rFont val="Calibri"/>
        <family val="2"/>
      </rPr>
      <t>Å</t>
    </r>
  </si>
  <si>
    <r>
      <t xml:space="preserve">0.77 </t>
    </r>
    <r>
      <rPr>
        <sz val="11"/>
        <color indexed="8"/>
        <rFont val="Calibri"/>
        <family val="2"/>
      </rPr>
      <t>Å</t>
    </r>
  </si>
  <si>
    <t>pm</t>
  </si>
  <si>
    <r>
      <t>m</t>
    </r>
    <r>
      <rPr>
        <vertAlign val="subscript"/>
        <sz val="11"/>
        <color indexed="8"/>
        <rFont val="Times New Roman"/>
        <family val="1"/>
      </rPr>
      <t>e</t>
    </r>
  </si>
  <si>
    <t>Ilustrácia  vlnových funkcií pre časticu v potenciálovej jame.</t>
  </si>
  <si>
    <r>
      <t>H</t>
    </r>
    <r>
      <rPr>
        <vertAlign val="subscript"/>
        <sz val="11"/>
        <color indexed="8"/>
        <rFont val="Times New Roman"/>
        <family val="1"/>
      </rPr>
      <t>2</t>
    </r>
    <r>
      <rPr>
        <sz val="11"/>
        <color theme="1"/>
        <rFont val="Times New Roman"/>
        <family val="2"/>
      </rPr>
      <t>C=CH-CH=CH</t>
    </r>
    <r>
      <rPr>
        <vertAlign val="subscript"/>
        <sz val="11"/>
        <color indexed="8"/>
        <rFont val="Times New Roman"/>
        <family val="1"/>
      </rPr>
      <t>2</t>
    </r>
  </si>
  <si>
    <t>Otázky</t>
  </si>
  <si>
    <t>Predpokladáme, že molekula je lineárna a použijeme vzťah pre časticu v potenciálovej jame.</t>
  </si>
  <si>
    <t>ÚLOHA: Vypočítajte vlnočet prvého elektrónového prechodu.</t>
  </si>
  <si>
    <t>a.u.</t>
  </si>
  <si>
    <t>kj/mol</t>
  </si>
  <si>
    <t>cm^-1</t>
  </si>
  <si>
    <t>1 a.u.</t>
  </si>
  <si>
    <t>L</t>
  </si>
  <si>
    <t>m</t>
  </si>
  <si>
    <t>2/ obsadenie? ktoré elektróny?</t>
  </si>
  <si>
    <t>3/ hladiny a prechody?</t>
  </si>
  <si>
    <t>5/ vlnočet?</t>
  </si>
  <si>
    <t>3 a 2</t>
  </si>
  <si>
    <t>Joule</t>
  </si>
  <si>
    <t>exper.</t>
  </si>
  <si>
    <r>
      <t>(LUMO</t>
    </r>
    <r>
      <rPr>
        <sz val="14"/>
        <color indexed="8"/>
        <rFont val="Symbol"/>
        <charset val="2"/>
      </rPr>
      <t>¬HOMO)</t>
    </r>
  </si>
  <si>
    <r>
      <t xml:space="preserve">4/ </t>
    </r>
    <r>
      <rPr>
        <i/>
        <sz val="14"/>
        <color indexed="8"/>
        <rFont val="Symbol"/>
        <family val="1"/>
      </rPr>
      <t>D</t>
    </r>
    <r>
      <rPr>
        <i/>
        <sz val="14"/>
        <color indexed="8"/>
        <rFont val="Times New Roman"/>
        <family val="1"/>
      </rPr>
      <t>E</t>
    </r>
    <r>
      <rPr>
        <sz val="14"/>
        <color indexed="8"/>
        <rFont val="Times New Roman"/>
        <family val="2"/>
      </rPr>
      <t>?</t>
    </r>
  </si>
  <si>
    <r>
      <t>cm</t>
    </r>
    <r>
      <rPr>
        <vertAlign val="superscript"/>
        <sz val="14"/>
        <rFont val="Arial"/>
        <family val="2"/>
      </rPr>
      <t>-1</t>
    </r>
  </si>
  <si>
    <t>(štyri)</t>
  </si>
  <si>
    <t xml:space="preserve">Máme vlnovú funkciu </t>
  </si>
  <si>
    <t xml:space="preserve">Dokážte, že integrál </t>
  </si>
  <si>
    <t>ak sú priestorové časti normalizované.</t>
  </si>
  <si>
    <t>=</t>
  </si>
  <si>
    <t>-</t>
  </si>
  <si>
    <t>+</t>
  </si>
  <si>
    <t>Využili sme vlastnosti spinových funkcií.</t>
  </si>
  <si>
    <t>Máme vlnovú funkciu vyjadrenú vo forme SD.</t>
  </si>
  <si>
    <r>
      <t>Dokážte, že SD je normalizovanou v.f., ak sú 1</t>
    </r>
    <r>
      <rPr>
        <i/>
        <sz val="14"/>
        <color indexed="8"/>
        <rFont val="Times New Roman"/>
        <family val="1"/>
      </rPr>
      <t>s</t>
    </r>
    <r>
      <rPr>
        <sz val="14"/>
        <color indexed="8"/>
        <rFont val="Times New Roman"/>
        <family val="2"/>
      </rPr>
      <t>-orbitály normalizované.</t>
    </r>
  </si>
  <si>
    <t>Potom</t>
  </si>
  <si>
    <t>1 )</t>
  </si>
  <si>
    <t>( 1</t>
  </si>
  <si>
    <t>1</t>
  </si>
  <si>
    <t xml:space="preserve">Vlastné funkcie operátorov spinu </t>
  </si>
  <si>
    <t>sú definované nasledovne</t>
  </si>
  <si>
    <r>
      <t xml:space="preserve">pre </t>
    </r>
    <r>
      <rPr>
        <i/>
        <sz val="14"/>
        <color indexed="8"/>
        <rFont val="Times New Roman"/>
        <family val="1"/>
      </rPr>
      <t>N</t>
    </r>
    <r>
      <rPr>
        <sz val="14"/>
        <color indexed="8"/>
        <rFont val="Times New Roman"/>
        <family val="2"/>
      </rPr>
      <t>-elektrónový systém:</t>
    </r>
  </si>
  <si>
    <t xml:space="preserve">Ukážte, že Slaterov determinant </t>
  </si>
  <si>
    <r>
      <t xml:space="preserve">Čiže, </t>
    </r>
    <r>
      <rPr>
        <i/>
        <sz val="14"/>
        <color indexed="8"/>
        <rFont val="Symbol"/>
        <family val="1"/>
      </rPr>
      <t>y</t>
    </r>
    <r>
      <rPr>
        <sz val="14"/>
        <color indexed="8"/>
        <rFont val="Times New Roman"/>
        <family val="2"/>
      </rPr>
      <t xml:space="preserve"> je vlastnou funkciou </t>
    </r>
  </si>
  <si>
    <t>s vlastnou hodnotou 0.</t>
  </si>
  <si>
    <t>Aká sú jeho vlastná hodnota?</t>
  </si>
  <si>
    <t>Normalizácia vlnovej funkcie.</t>
  </si>
  <si>
    <r>
      <t xml:space="preserve">Vypočítajte normalizačný koeficient </t>
    </r>
    <r>
      <rPr>
        <i/>
        <sz val="11"/>
        <color indexed="8"/>
        <rFont val="Times New Roman"/>
        <family val="1"/>
      </rPr>
      <t>B</t>
    </r>
    <r>
      <rPr>
        <sz val="11"/>
        <color theme="1"/>
        <rFont val="Times New Roman"/>
        <family val="2"/>
      </rPr>
      <t>.</t>
    </r>
  </si>
  <si>
    <t xml:space="preserve">Normovacia podmienka pre uvedený prípad je </t>
  </si>
  <si>
    <t xml:space="preserve">Dosadíme vlnovú funkciu </t>
  </si>
  <si>
    <t>Zavedieme substitúciu</t>
  </si>
  <si>
    <t>Þ</t>
  </si>
  <si>
    <t>Z toho pre B plynie</t>
  </si>
  <si>
    <r>
      <t xml:space="preserve">Majme vlnovú funkciu častice v 1-rozmernej "krabici" s dĺžkou </t>
    </r>
    <r>
      <rPr>
        <i/>
        <sz val="11"/>
        <color indexed="8"/>
        <rFont val="Times New Roman"/>
        <family val="1"/>
      </rPr>
      <t>a</t>
    </r>
  </si>
  <si>
    <r>
      <t>r</t>
    </r>
    <r>
      <rPr>
        <vertAlign val="subscript"/>
        <sz val="10"/>
        <color indexed="8"/>
        <rFont val="Times New Roman"/>
        <family val="2"/>
      </rPr>
      <t>k</t>
    </r>
    <r>
      <rPr>
        <sz val="10"/>
        <color indexed="8"/>
        <rFont val="Times New Roman"/>
        <family val="1"/>
      </rPr>
      <t>= kovalentný polomer atómu uhlíka</t>
    </r>
  </si>
  <si>
    <r>
      <t xml:space="preserve">Na prechody potrebujeme vypočítať  </t>
    </r>
    <r>
      <rPr>
        <sz val="11"/>
        <color indexed="8"/>
        <rFont val="Symbol"/>
        <family val="1"/>
      </rPr>
      <t>D</t>
    </r>
    <r>
      <rPr>
        <sz val="11"/>
        <color theme="1"/>
        <rFont val="Times New Roman"/>
        <family val="2"/>
      </rPr>
      <t>E</t>
    </r>
  </si>
  <si>
    <r>
      <t xml:space="preserve">1/ dĺžka  </t>
    </r>
    <r>
      <rPr>
        <i/>
        <sz val="14"/>
        <color indexed="8"/>
        <rFont val="Times New Roman"/>
        <family val="1"/>
      </rPr>
      <t>L</t>
    </r>
    <r>
      <rPr>
        <sz val="14"/>
        <color indexed="8"/>
        <rFont val="Times New Roman"/>
        <family val="2"/>
      </rPr>
      <t>? (r</t>
    </r>
    <r>
      <rPr>
        <vertAlign val="subscript"/>
        <sz val="14"/>
        <color indexed="8"/>
        <rFont val="Times New Roman"/>
        <family val="1"/>
      </rPr>
      <t xml:space="preserve">k </t>
    </r>
    <r>
      <rPr>
        <sz val="14"/>
        <color indexed="8"/>
        <rFont val="Times New Roman"/>
        <family val="2"/>
      </rPr>
      <t>+ 'C=C' + 'C-C' + 'C=C' +r</t>
    </r>
    <r>
      <rPr>
        <vertAlign val="subscript"/>
        <sz val="14"/>
        <color indexed="8"/>
        <rFont val="Times New Roman"/>
        <family val="1"/>
      </rPr>
      <t>k</t>
    </r>
    <r>
      <rPr>
        <sz val="14"/>
        <color indexed="8"/>
        <rFont val="Times New Roman"/>
        <family val="2"/>
      </rPr>
      <t>)</t>
    </r>
  </si>
  <si>
    <t>6/ vlnová dľžka?</t>
  </si>
  <si>
    <t>nm</t>
  </si>
  <si>
    <t>UV oblasť</t>
  </si>
  <si>
    <t xml:space="preserve">l=1/    </t>
  </si>
  <si>
    <r>
      <t>rozpísať podľa (A-B)</t>
    </r>
    <r>
      <rPr>
        <vertAlign val="superscript"/>
        <sz val="14"/>
        <color indexed="8"/>
        <rFont val="Times New Roman"/>
        <family val="1"/>
      </rPr>
      <t>2</t>
    </r>
  </si>
  <si>
    <r>
      <t xml:space="preserve">je vlastnou funkciou </t>
    </r>
    <r>
      <rPr>
        <b/>
        <sz val="14"/>
        <color indexed="8"/>
        <rFont val="Times New Roman"/>
        <family val="1"/>
      </rPr>
      <t>celkového priemetu spinu</t>
    </r>
    <r>
      <rPr>
        <sz val="14"/>
        <color indexed="8"/>
        <rFont val="Times New Roman"/>
        <family val="2"/>
      </rPr>
      <t xml:space="preserve"> do osi z (</t>
    </r>
    <r>
      <rPr>
        <i/>
        <sz val="14"/>
        <color indexed="8"/>
        <rFont val="Times New Roman"/>
        <family val="1"/>
      </rPr>
      <t>S</t>
    </r>
    <r>
      <rPr>
        <i/>
        <vertAlign val="subscript"/>
        <sz val="14"/>
        <color indexed="8"/>
        <rFont val="Times New Roman"/>
        <family val="2"/>
      </rPr>
      <t>z</t>
    </r>
    <r>
      <rPr>
        <sz val="14"/>
        <color indexed="8"/>
        <rFont val="Times New Roman"/>
        <family val="2"/>
      </rPr>
      <t>).</t>
    </r>
  </si>
  <si>
    <r>
      <t>Odvoďte výraz pre súčin 1s</t>
    </r>
    <r>
      <rPr>
        <vertAlign val="subscript"/>
        <sz val="11"/>
        <color indexed="8"/>
        <rFont val="Times New Roman"/>
        <family val="1"/>
      </rPr>
      <t>A</t>
    </r>
    <r>
      <rPr>
        <sz val="11"/>
        <color theme="1"/>
        <rFont val="Times New Roman"/>
        <family val="2"/>
      </rPr>
      <t>.1s</t>
    </r>
    <r>
      <rPr>
        <vertAlign val="subscript"/>
        <sz val="11"/>
        <color indexed="8"/>
        <rFont val="Times New Roman"/>
        <family val="1"/>
      </rPr>
      <t>B</t>
    </r>
    <r>
      <rPr>
        <sz val="11"/>
        <color theme="1"/>
        <rFont val="Times New Roman"/>
        <family val="2"/>
      </rPr>
      <t>, ak máte dané:</t>
    </r>
  </si>
  <si>
    <t>x</t>
  </si>
  <si>
    <t>b</t>
  </si>
  <si>
    <t>Ak má jadro A súradnicu x=0 a jadro B súradnicu x=R, ktorá z kriviek (a, b, c) vystihuje priebeh tohto súčinu pre R=2?</t>
  </si>
  <si>
    <t>R</t>
  </si>
  <si>
    <r>
      <t>e</t>
    </r>
    <r>
      <rPr>
        <i/>
        <vertAlign val="superscript"/>
        <sz val="14"/>
        <color indexed="8"/>
        <rFont val="Times New Roman"/>
        <family val="1"/>
      </rPr>
      <t>-|x</t>
    </r>
    <r>
      <rPr>
        <i/>
        <vertAlign val="superscript"/>
        <sz val="10"/>
        <color indexed="8"/>
        <rFont val="Times New Roman"/>
        <family val="1"/>
      </rPr>
      <t>A</t>
    </r>
    <r>
      <rPr>
        <i/>
        <vertAlign val="superscript"/>
        <sz val="14"/>
        <color indexed="8"/>
        <rFont val="Times New Roman"/>
        <family val="1"/>
      </rPr>
      <t>|</t>
    </r>
  </si>
  <si>
    <r>
      <t>e</t>
    </r>
    <r>
      <rPr>
        <i/>
        <vertAlign val="superscript"/>
        <sz val="14"/>
        <color indexed="8"/>
        <rFont val="Times New Roman"/>
        <family val="1"/>
      </rPr>
      <t>-|x</t>
    </r>
    <r>
      <rPr>
        <i/>
        <vertAlign val="superscript"/>
        <sz val="10"/>
        <color indexed="8"/>
        <rFont val="Times New Roman"/>
        <family val="1"/>
      </rPr>
      <t>B</t>
    </r>
    <r>
      <rPr>
        <i/>
        <vertAlign val="superscript"/>
        <sz val="14"/>
        <color indexed="8"/>
        <rFont val="Times New Roman"/>
        <family val="1"/>
      </rPr>
      <t>-</t>
    </r>
    <r>
      <rPr>
        <vertAlign val="superscript"/>
        <sz val="14"/>
        <color indexed="8"/>
        <rFont val="Times New Roman"/>
        <family val="1"/>
      </rPr>
      <t>2</t>
    </r>
    <r>
      <rPr>
        <i/>
        <vertAlign val="superscript"/>
        <sz val="14"/>
        <color indexed="8"/>
        <rFont val="Times New Roman"/>
        <family val="1"/>
      </rPr>
      <t>|</t>
    </r>
  </si>
  <si>
    <t>Z</t>
  </si>
  <si>
    <t>a0</t>
  </si>
  <si>
    <t>e</t>
  </si>
  <si>
    <r>
      <t>Z.r/a</t>
    </r>
    <r>
      <rPr>
        <vertAlign val="subscript"/>
        <sz val="11"/>
        <color indexed="8"/>
        <rFont val="Times New Roman"/>
        <family val="1"/>
      </rPr>
      <t>0</t>
    </r>
  </si>
  <si>
    <t>r</t>
  </si>
  <si>
    <t>incr</t>
  </si>
  <si>
    <t>R_1,0</t>
  </si>
  <si>
    <t>R_2,0</t>
  </si>
  <si>
    <t>R_2,1</t>
  </si>
  <si>
    <t>Z/a0</t>
  </si>
  <si>
    <t>(Z/a0)^3/2</t>
  </si>
  <si>
    <t>1/sqrt(2)</t>
  </si>
  <si>
    <t>Scale 2s</t>
  </si>
  <si>
    <t>1/sqrt(6)</t>
  </si>
  <si>
    <t>Scale 2p</t>
  </si>
  <si>
    <t>scaled Zr/a0</t>
  </si>
  <si>
    <t>Shift 2p</t>
  </si>
  <si>
    <t>1s</t>
  </si>
  <si>
    <t>2s</t>
  </si>
  <si>
    <t>2p</t>
  </si>
  <si>
    <t>Len vodik</t>
  </si>
  <si>
    <t>R_3,0</t>
  </si>
  <si>
    <t>3s parametre</t>
  </si>
  <si>
    <t>1./81.</t>
  </si>
  <si>
    <t>1/sqrt(3)</t>
  </si>
  <si>
    <t>Scale 3s</t>
  </si>
  <si>
    <t>Scale exp in 3s</t>
  </si>
  <si>
    <t>3s</t>
  </si>
  <si>
    <t>excit8cia z "2" na "3"</t>
  </si>
  <si>
    <r>
      <t xml:space="preserve">Horná hranica integrálu bude    </t>
    </r>
    <r>
      <rPr>
        <i/>
        <sz val="14"/>
        <color indexed="8"/>
        <rFont val="Times New Roman"/>
        <family val="1"/>
      </rPr>
      <t>n.</t>
    </r>
    <r>
      <rPr>
        <i/>
        <sz val="14"/>
        <color indexed="8"/>
        <rFont val="Symbol"/>
        <family val="1"/>
      </rPr>
      <t>p</t>
    </r>
  </si>
  <si>
    <t xml:space="preserve">a riešime integrál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</si>
</sst>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84" formatCode="0.00000000E+00"/>
    <numFmt numFmtId="185" formatCode="#,##0.0"/>
    <numFmt numFmtId="186" formatCode="0.0"/>
    <numFmt numFmtId="187" formatCode="0.000000000"/>
    <numFmt numFmtId="192" formatCode="#,##0.000000000"/>
    <numFmt numFmtId="194" formatCode="0.000"/>
    <numFmt numFmtId="196" formatCode="0.00000"/>
    <numFmt numFmtId="197" formatCode="0.0000"/>
  </numFmts>
  <fonts count="57" x14ac:knownFonts="1">
    <font>
      <sz val="11"/>
      <color theme="1"/>
      <name val="Times New Roman"/>
      <family val="2"/>
    </font>
    <font>
      <sz val="11"/>
      <color indexed="8"/>
      <name val="Symbol"/>
      <family val="1"/>
    </font>
    <font>
      <vertAlign val="subscript"/>
      <sz val="11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vertAlign val="superscript"/>
      <sz val="11"/>
      <color indexed="8"/>
      <name val="Symbol"/>
      <family val="1"/>
    </font>
    <font>
      <sz val="11"/>
      <color indexed="8"/>
      <name val="MT Extra"/>
      <family val="1"/>
    </font>
    <font>
      <sz val="11"/>
      <color indexed="8"/>
      <name val="Times New Roman"/>
      <family val="2"/>
    </font>
    <font>
      <b/>
      <vertAlign val="subscript"/>
      <sz val="14"/>
      <color indexed="8"/>
      <name val="Times New Roman"/>
      <family val="1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1"/>
      <color indexed="8"/>
      <name val="Symbol"/>
      <family val="1"/>
    </font>
    <font>
      <sz val="11"/>
      <color indexed="8"/>
      <name val="Calibri"/>
      <family val="2"/>
    </font>
    <font>
      <vertAlign val="subscript"/>
      <sz val="11"/>
      <color indexed="8"/>
      <name val="Times New Roman"/>
      <family val="1"/>
    </font>
    <font>
      <sz val="14"/>
      <color indexed="8"/>
      <name val="Times New Roman"/>
      <family val="2"/>
    </font>
    <font>
      <i/>
      <sz val="14"/>
      <color indexed="8"/>
      <name val="Times New Roman"/>
      <family val="1"/>
    </font>
    <font>
      <sz val="14"/>
      <color indexed="8"/>
      <name val="Symbol"/>
      <charset val="2"/>
    </font>
    <font>
      <i/>
      <sz val="14"/>
      <color indexed="8"/>
      <name val="Symbol"/>
      <family val="1"/>
    </font>
    <font>
      <i/>
      <sz val="14"/>
      <color indexed="8"/>
      <name val="Times New Roman"/>
      <family val="1"/>
    </font>
    <font>
      <vertAlign val="superscript"/>
      <sz val="14"/>
      <name val="Arial"/>
      <family val="2"/>
    </font>
    <font>
      <sz val="14"/>
      <name val="Times New Roman"/>
      <family val="2"/>
    </font>
    <font>
      <i/>
      <vertAlign val="subscript"/>
      <sz val="14"/>
      <color indexed="8"/>
      <name val="Times New Roman"/>
      <family val="2"/>
    </font>
    <font>
      <i/>
      <sz val="11"/>
      <color indexed="8"/>
      <name val="Times New Roman"/>
      <family val="1"/>
    </font>
    <font>
      <sz val="10"/>
      <color indexed="8"/>
      <name val="Times New Roman"/>
      <family val="1"/>
    </font>
    <font>
      <vertAlign val="subscript"/>
      <sz val="10"/>
      <color indexed="8"/>
      <name val="Times New Roman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2"/>
    </font>
    <font>
      <sz val="11"/>
      <color indexed="8"/>
      <name val="Symbol"/>
      <family val="1"/>
    </font>
    <font>
      <vertAlign val="subscript"/>
      <sz val="14"/>
      <color indexed="8"/>
      <name val="Times New Roman"/>
      <family val="1"/>
    </font>
    <font>
      <vertAlign val="superscript"/>
      <sz val="14"/>
      <color indexed="8"/>
      <name val="Times New Roman"/>
      <family val="1"/>
    </font>
    <font>
      <vertAlign val="subscript"/>
      <sz val="11"/>
      <color indexed="8"/>
      <name val="Times New Roman"/>
      <family val="1"/>
    </font>
    <font>
      <i/>
      <vertAlign val="superscript"/>
      <sz val="14"/>
      <color indexed="8"/>
      <name val="Times New Roman"/>
      <family val="1"/>
    </font>
    <font>
      <vertAlign val="superscript"/>
      <sz val="14"/>
      <color indexed="8"/>
      <name val="Times New Roman"/>
      <family val="1"/>
    </font>
    <font>
      <i/>
      <vertAlign val="superscript"/>
      <sz val="10"/>
      <color indexed="8"/>
      <name val="Times New Roman"/>
      <family val="1"/>
    </font>
    <font>
      <sz val="8"/>
      <name val="Times New Roman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vertAlign val="subscript"/>
      <sz val="11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 Unicode MS"/>
      <family val="2"/>
    </font>
    <font>
      <sz val="14"/>
      <color theme="1"/>
      <name val="Times New Roman"/>
      <family val="2"/>
    </font>
    <font>
      <sz val="14"/>
      <color theme="1"/>
      <name val="Symbol"/>
      <family val="1"/>
    </font>
    <font>
      <sz val="20"/>
      <color theme="1"/>
      <name val="Times New Roman"/>
      <family val="2"/>
    </font>
    <font>
      <sz val="16"/>
      <color theme="1"/>
      <name val="Times New Roman"/>
      <family val="2"/>
    </font>
    <font>
      <sz val="14"/>
      <color theme="0" tint="-0.34998626667073579"/>
      <name val="Times New Roman"/>
      <family val="2"/>
    </font>
    <font>
      <sz val="26"/>
      <color theme="1"/>
      <name val="Calibri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2"/>
    </font>
    <font>
      <sz val="14"/>
      <color theme="1" tint="0.249977111117893"/>
      <name val="Times New Roman"/>
      <family val="2"/>
    </font>
    <font>
      <sz val="11"/>
      <color theme="1" tint="0.249977111117893"/>
      <name val="Times New Roman"/>
      <family val="2"/>
    </font>
    <font>
      <sz val="11"/>
      <color rgb="FFC00000"/>
      <name val="Times New Roman"/>
      <family val="2"/>
    </font>
    <font>
      <sz val="11"/>
      <color rgb="FF002060"/>
      <name val="Times New Roman"/>
      <family val="2"/>
    </font>
    <font>
      <sz val="11"/>
      <color rgb="FF2B3616"/>
      <name val="Times New Roman"/>
      <family val="2"/>
    </font>
    <font>
      <i/>
      <sz val="14"/>
      <color theme="1"/>
      <name val="Times New Roman"/>
      <family val="1"/>
    </font>
    <font>
      <i/>
      <sz val="11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right"/>
    </xf>
    <xf numFmtId="184" fontId="0" fillId="0" borderId="0" xfId="0" applyNumberFormat="1"/>
    <xf numFmtId="0" fontId="0" fillId="2" borderId="0" xfId="0" applyFill="1"/>
    <xf numFmtId="0" fontId="0" fillId="3" borderId="0" xfId="0" applyFill="1"/>
    <xf numFmtId="0" fontId="38" fillId="0" borderId="0" xfId="0" applyFont="1" applyAlignment="1">
      <alignment horizontal="center"/>
    </xf>
    <xf numFmtId="184" fontId="39" fillId="0" borderId="0" xfId="0" applyNumberFormat="1" applyFont="1" applyAlignment="1">
      <alignment horizontal="center"/>
    </xf>
    <xf numFmtId="0" fontId="38" fillId="0" borderId="0" xfId="0" applyFont="1" applyAlignment="1">
      <alignment horizontal="center" vertical="center"/>
    </xf>
    <xf numFmtId="184" fontId="39" fillId="0" borderId="0" xfId="0" applyNumberFormat="1" applyFont="1" applyAlignment="1">
      <alignment horizontal="center" vertical="center"/>
    </xf>
    <xf numFmtId="184" fontId="39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/>
    <xf numFmtId="11" fontId="0" fillId="0" borderId="0" xfId="0" applyNumberFormat="1"/>
    <xf numFmtId="3" fontId="0" fillId="0" borderId="0" xfId="0" applyNumberFormat="1"/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185" fontId="0" fillId="0" borderId="0" xfId="0" applyNumberFormat="1" applyFill="1"/>
    <xf numFmtId="186" fontId="0" fillId="0" borderId="0" xfId="0" applyNumberFormat="1" applyFill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8" fillId="0" borderId="0" xfId="0" applyFont="1" applyAlignment="1">
      <alignment horizontal="right"/>
    </xf>
    <xf numFmtId="0" fontId="40" fillId="0" borderId="0" xfId="0" applyFont="1"/>
    <xf numFmtId="0" fontId="41" fillId="0" borderId="0" xfId="0" applyFont="1"/>
    <xf numFmtId="186" fontId="41" fillId="0" borderId="0" xfId="0" applyNumberFormat="1" applyFont="1" applyFill="1"/>
    <xf numFmtId="0" fontId="41" fillId="0" borderId="0" xfId="0" applyFont="1" applyFill="1" applyAlignment="1">
      <alignment horizontal="right" indent="1"/>
    </xf>
    <xf numFmtId="2" fontId="41" fillId="0" borderId="0" xfId="0" applyNumberFormat="1" applyFont="1" applyFill="1"/>
    <xf numFmtId="0" fontId="42" fillId="0" borderId="0" xfId="0" applyFont="1" applyAlignment="1">
      <alignment horizontal="center"/>
    </xf>
    <xf numFmtId="0" fontId="41" fillId="0" borderId="0" xfId="0" quotePrefix="1" applyFont="1" applyAlignment="1">
      <alignment horizontal="left"/>
    </xf>
    <xf numFmtId="49" fontId="43" fillId="0" borderId="0" xfId="0" applyNumberFormat="1" applyFont="1" applyAlignment="1">
      <alignment horizontal="center" vertical="center"/>
    </xf>
    <xf numFmtId="49" fontId="44" fillId="2" borderId="0" xfId="0" applyNumberFormat="1" applyFont="1" applyFill="1" applyAlignment="1">
      <alignment horizontal="center" vertical="center"/>
    </xf>
    <xf numFmtId="49" fontId="44" fillId="2" borderId="0" xfId="0" applyNumberFormat="1" applyFont="1" applyFill="1" applyAlignment="1">
      <alignment vertical="center"/>
    </xf>
    <xf numFmtId="0" fontId="45" fillId="0" borderId="0" xfId="0" applyFont="1"/>
    <xf numFmtId="0" fontId="46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41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20" fillId="0" borderId="0" xfId="0" applyFont="1" applyAlignment="1">
      <alignment horizontal="left" indent="1"/>
    </xf>
    <xf numFmtId="0" fontId="47" fillId="0" borderId="1" xfId="0" applyFont="1" applyBorder="1"/>
    <xf numFmtId="0" fontId="40" fillId="0" borderId="1" xfId="0" applyFont="1" applyBorder="1"/>
    <xf numFmtId="187" fontId="47" fillId="0" borderId="1" xfId="0" applyNumberFormat="1" applyFont="1" applyBorder="1"/>
    <xf numFmtId="192" fontId="0" fillId="0" borderId="1" xfId="0" applyNumberFormat="1" applyFont="1" applyBorder="1"/>
    <xf numFmtId="0" fontId="42" fillId="0" borderId="0" xfId="0" applyFont="1" applyAlignment="1">
      <alignment horizontal="right"/>
    </xf>
    <xf numFmtId="0" fontId="47" fillId="0" borderId="0" xfId="0" applyFont="1"/>
    <xf numFmtId="0" fontId="48" fillId="0" borderId="0" xfId="0" applyFont="1"/>
    <xf numFmtId="11" fontId="48" fillId="2" borderId="0" xfId="0" applyNumberFormat="1" applyFont="1" applyFill="1"/>
    <xf numFmtId="11" fontId="48" fillId="0" borderId="0" xfId="0" applyNumberFormat="1" applyFont="1"/>
    <xf numFmtId="1" fontId="41" fillId="0" borderId="0" xfId="0" applyNumberFormat="1" applyFont="1" applyAlignment="1">
      <alignment horizontal="center"/>
    </xf>
    <xf numFmtId="0" fontId="49" fillId="0" borderId="0" xfId="0" applyFont="1"/>
    <xf numFmtId="0" fontId="50" fillId="0" borderId="0" xfId="0" applyFont="1" applyAlignment="1">
      <alignment horizontal="center"/>
    </xf>
    <xf numFmtId="0" fontId="41" fillId="0" borderId="0" xfId="0" applyFont="1" applyAlignment="1">
      <alignment vertical="center"/>
    </xf>
    <xf numFmtId="0" fontId="51" fillId="0" borderId="0" xfId="0" applyFont="1" applyAlignment="1">
      <alignment horizontal="center"/>
    </xf>
    <xf numFmtId="0" fontId="51" fillId="0" borderId="0" xfId="0" applyFont="1"/>
    <xf numFmtId="0" fontId="39" fillId="0" borderId="0" xfId="0" applyFont="1" applyAlignment="1">
      <alignment horizontal="center"/>
    </xf>
    <xf numFmtId="0" fontId="52" fillId="0" borderId="0" xfId="0" applyFont="1"/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3" fillId="0" borderId="0" xfId="0" applyFont="1"/>
    <xf numFmtId="2" fontId="0" fillId="0" borderId="2" xfId="0" applyNumberFormat="1" applyBorder="1" applyAlignment="1">
      <alignment horizontal="right" indent="1"/>
    </xf>
    <xf numFmtId="2" fontId="0" fillId="0" borderId="3" xfId="0" applyNumberFormat="1" applyBorder="1" applyAlignment="1">
      <alignment horizontal="right" indent="1"/>
    </xf>
    <xf numFmtId="0" fontId="54" fillId="0" borderId="1" xfId="0" applyFont="1" applyBorder="1" applyAlignment="1">
      <alignment horizontal="center"/>
    </xf>
    <xf numFmtId="2" fontId="0" fillId="0" borderId="4" xfId="0" applyNumberFormat="1" applyBorder="1"/>
    <xf numFmtId="2" fontId="0" fillId="0" borderId="5" xfId="0" applyNumberFormat="1" applyBorder="1" applyAlignment="1">
      <alignment horizontal="right" indent="1"/>
    </xf>
    <xf numFmtId="2" fontId="0" fillId="2" borderId="2" xfId="0" applyNumberFormat="1" applyFill="1" applyBorder="1" applyAlignment="1">
      <alignment horizontal="right" indent="1"/>
    </xf>
    <xf numFmtId="192" fontId="0" fillId="0" borderId="0" xfId="0" applyNumberFormat="1"/>
    <xf numFmtId="194" fontId="0" fillId="0" borderId="0" xfId="0" applyNumberFormat="1"/>
    <xf numFmtId="196" fontId="0" fillId="0" borderId="0" xfId="0" applyNumberFormat="1"/>
    <xf numFmtId="197" fontId="0" fillId="0" borderId="0" xfId="0" applyNumberFormat="1"/>
    <xf numFmtId="17" fontId="0" fillId="0" borderId="0" xfId="0" applyNumberFormat="1"/>
    <xf numFmtId="1" fontId="0" fillId="0" borderId="0" xfId="0" applyNumberFormat="1" applyAlignment="1">
      <alignment horizontal="center"/>
    </xf>
    <xf numFmtId="186" fontId="41" fillId="0" borderId="0" xfId="0" applyNumberFormat="1" applyFont="1"/>
    <xf numFmtId="0" fontId="55" fillId="0" borderId="0" xfId="0" applyFont="1"/>
    <xf numFmtId="0" fontId="0" fillId="0" borderId="0" xfId="0" applyAlignment="1">
      <alignment wrapText="1"/>
    </xf>
    <xf numFmtId="0" fontId="56" fillId="0" borderId="0" xfId="0" applyFont="1" applyAlignment="1">
      <alignment horizontal="center"/>
    </xf>
    <xf numFmtId="0" fontId="4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2636879692364"/>
          <c:y val="9.02997375328084E-2"/>
          <c:w val="0.77708566467951201"/>
          <c:h val="0.63918950131233598"/>
        </c:manualLayout>
      </c:layout>
      <c:scatterChart>
        <c:scatterStyle val="lineMarker"/>
        <c:varyColors val="0"/>
        <c:ser>
          <c:idx val="0"/>
          <c:order val="0"/>
          <c:tx>
            <c:strRef>
              <c:f>'1sA.1sB'!$L$5</c:f>
              <c:strCache>
                <c:ptCount val="1"/>
                <c:pt idx="0">
                  <c:v>a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'1sA.1sB'!$K$7:$K$17</c:f>
              <c:numCache>
                <c:formatCode>0.00</c:formatCode>
                <c:ptCount val="11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</c:numCache>
            </c:numRef>
          </c:xVal>
          <c:yVal>
            <c:numRef>
              <c:f>'1sA.1sB'!$L$7:$L$17</c:f>
              <c:numCache>
                <c:formatCode>General</c:formatCode>
                <c:ptCount val="11"/>
                <c:pt idx="2">
                  <c:v>5.8300489300563913E-3</c:v>
                </c:pt>
                <c:pt idx="3">
                  <c:v>1.5847716065599388E-2</c:v>
                </c:pt>
                <c:pt idx="4">
                  <c:v>4.3078558603697296E-2</c:v>
                </c:pt>
                <c:pt idx="5">
                  <c:v>0.11709966304863842</c:v>
                </c:pt>
                <c:pt idx="6">
                  <c:v>0.31830988618379091</c:v>
                </c:pt>
                <c:pt idx="7">
                  <c:v>0.11709966304863842</c:v>
                </c:pt>
                <c:pt idx="8">
                  <c:v>4.3078558603697296E-2</c:v>
                </c:pt>
                <c:pt idx="9">
                  <c:v>1.5847716065599388E-2</c:v>
                </c:pt>
                <c:pt idx="10">
                  <c:v>5.8300489300563913E-3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9B-094D-83EF-EA7093F5F4CD}"/>
            </c:ext>
          </c:extLst>
        </c:ser>
        <c:ser>
          <c:idx val="1"/>
          <c:order val="1"/>
          <c:tx>
            <c:strRef>
              <c:f>'1sA.1sB'!$M$5</c:f>
              <c:strCache>
                <c:ptCount val="1"/>
                <c:pt idx="0">
                  <c:v>b</c:v>
                </c:pt>
              </c:strCache>
            </c:strRef>
          </c:tx>
          <c:spPr>
            <a:ln w="25400">
              <a:solidFill>
                <a:srgbClr val="333300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C0504D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xVal>
            <c:numRef>
              <c:f>'1sA.1sB'!$K$7:$K$17</c:f>
              <c:numCache>
                <c:formatCode>0.00</c:formatCode>
                <c:ptCount val="11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</c:numCache>
            </c:numRef>
          </c:xVal>
          <c:yVal>
            <c:numRef>
              <c:f>'1sA.1sB'!$M$7:$M$17</c:f>
              <c:numCache>
                <c:formatCode>General</c:formatCode>
                <c:ptCount val="11"/>
                <c:pt idx="2">
                  <c:v>2.1447551423913105E-3</c:v>
                </c:pt>
                <c:pt idx="3">
                  <c:v>5.8300489300563913E-3</c:v>
                </c:pt>
                <c:pt idx="4">
                  <c:v>1.5847716065599388E-2</c:v>
                </c:pt>
                <c:pt idx="5">
                  <c:v>4.3078558603697296E-2</c:v>
                </c:pt>
                <c:pt idx="6">
                  <c:v>0.11709966304863842</c:v>
                </c:pt>
                <c:pt idx="7">
                  <c:v>0.31830988618379091</c:v>
                </c:pt>
                <c:pt idx="8">
                  <c:v>0.11709966304863842</c:v>
                </c:pt>
                <c:pt idx="9">
                  <c:v>4.3078558603697296E-2</c:v>
                </c:pt>
                <c:pt idx="10">
                  <c:v>1.5847716065599388E-2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9B-094D-83EF-EA7093F5F4CD}"/>
            </c:ext>
          </c:extLst>
        </c:ser>
        <c:ser>
          <c:idx val="2"/>
          <c:order val="2"/>
          <c:tx>
            <c:strRef>
              <c:f>'1sA.1sB'!$N$5</c:f>
              <c:strCache>
                <c:ptCount val="1"/>
                <c:pt idx="0">
                  <c:v>c</c:v>
                </c:pt>
              </c:strCache>
            </c:strRef>
          </c:tx>
          <c:spPr>
            <a:ln w="25400">
              <a:solidFill>
                <a:srgbClr val="333300"/>
              </a:solidFill>
              <a:prstDash val="sysDash"/>
            </a:ln>
          </c:spPr>
          <c:marker>
            <c:symbol val="triangle"/>
            <c:size val="3"/>
            <c:spPr>
              <a:solidFill>
                <a:srgbClr val="9BBB59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xVal>
            <c:numRef>
              <c:f>'1sA.1sB'!$K$7:$K$17</c:f>
              <c:numCache>
                <c:formatCode>0.00</c:formatCode>
                <c:ptCount val="11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</c:numCache>
            </c:numRef>
          </c:xVal>
          <c:yVal>
            <c:numRef>
              <c:f>'1sA.1sB'!$N$7:$N$17</c:f>
              <c:numCache>
                <c:formatCode>General</c:formatCode>
                <c:ptCount val="11"/>
                <c:pt idx="2">
                  <c:v>2.9026104466870959E-4</c:v>
                </c:pt>
                <c:pt idx="3">
                  <c:v>7.8901132323249258E-4</c:v>
                </c:pt>
                <c:pt idx="4">
                  <c:v>2.1447551423913105E-3</c:v>
                </c:pt>
                <c:pt idx="5">
                  <c:v>5.8300489300563913E-3</c:v>
                </c:pt>
                <c:pt idx="6">
                  <c:v>1.5847716065599388E-2</c:v>
                </c:pt>
                <c:pt idx="7">
                  <c:v>4.3078558603697296E-2</c:v>
                </c:pt>
                <c:pt idx="8">
                  <c:v>0.11709966304863842</c:v>
                </c:pt>
                <c:pt idx="9">
                  <c:v>0.31830988618379091</c:v>
                </c:pt>
                <c:pt idx="10">
                  <c:v>0.11709966304863842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89B-094D-83EF-EA7093F5F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1811072"/>
        <c:axId val="1"/>
      </c:scatterChart>
      <c:valAx>
        <c:axId val="1451811072"/>
        <c:scaling>
          <c:orientation val="minMax"/>
          <c:max val="6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GB"/>
                  <a:t>x</a:t>
                </a:r>
              </a:p>
            </c:rich>
          </c:tx>
          <c:layout>
            <c:manualLayout>
              <c:xMode val="edge"/>
              <c:yMode val="edge"/>
              <c:x val="0.90962674723799053"/>
              <c:y val="0.76606713634479906"/>
            </c:manualLayout>
          </c:layout>
          <c:overlay val="0"/>
          <c:spPr>
            <a:solidFill>
              <a:srgbClr val="FFFFFF"/>
            </a:solidFill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At val="0"/>
        <c:crossBetween val="midCat"/>
        <c:majorUnit val="1"/>
      </c:valAx>
      <c:valAx>
        <c:axId val="1"/>
        <c:scaling>
          <c:orientation val="minMax"/>
          <c:max val="0.45"/>
          <c:min val="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51811072"/>
        <c:crossesAt val="-4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4806140511505828"/>
          <c:y val="6.3829776212184011E-2"/>
          <c:w val="0.63565769395104688"/>
          <c:h val="0.16312007874015749"/>
        </c:manualLayout>
      </c:layout>
      <c:overlay val="1"/>
      <c:spPr>
        <a:solidFill>
          <a:srgbClr val="EEECE1"/>
        </a:solidFill>
        <a:ln w="12700">
          <a:solidFill>
            <a:srgbClr val="666699"/>
          </a:solidFill>
          <a:prstDash val="solid"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02352174131099"/>
          <c:y val="8.9510506101991488E-2"/>
          <c:w val="0.77046692411856166"/>
          <c:h val="0.824106647685988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'Rnl(r)'!$E$3</c:f>
              <c:strCache>
                <c:ptCount val="1"/>
                <c:pt idx="0">
                  <c:v>1s</c:v>
                </c:pt>
              </c:strCache>
            </c:strRef>
          </c:tx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'Rnl(r)'!$D$5:$D$65</c:f>
              <c:numCache>
                <c:formatCode>0.00000</c:formatCode>
                <c:ptCount val="61"/>
                <c:pt idx="0">
                  <c:v>0</c:v>
                </c:pt>
                <c:pt idx="1">
                  <c:v>0.3678794411714485</c:v>
                </c:pt>
                <c:pt idx="2">
                  <c:v>0.73575888234289699</c:v>
                </c:pt>
                <c:pt idx="3">
                  <c:v>1.1036383235143454</c:v>
                </c:pt>
                <c:pt idx="4">
                  <c:v>1.471517764685794</c:v>
                </c:pt>
                <c:pt idx="5">
                  <c:v>1.8393972058572423</c:v>
                </c:pt>
                <c:pt idx="6">
                  <c:v>2.2072766470286909</c:v>
                </c:pt>
                <c:pt idx="7">
                  <c:v>2.5751560882001394</c:v>
                </c:pt>
                <c:pt idx="8">
                  <c:v>2.943035529371588</c:v>
                </c:pt>
                <c:pt idx="9">
                  <c:v>3.3109149705430361</c:v>
                </c:pt>
                <c:pt idx="10">
                  <c:v>3.6787944117144846</c:v>
                </c:pt>
                <c:pt idx="11">
                  <c:v>4.0466738528859336</c:v>
                </c:pt>
                <c:pt idx="12">
                  <c:v>4.4145532940573817</c:v>
                </c:pt>
                <c:pt idx="13">
                  <c:v>4.7824327352288298</c:v>
                </c:pt>
                <c:pt idx="14">
                  <c:v>5.1503121764002788</c:v>
                </c:pt>
                <c:pt idx="15">
                  <c:v>5.5181916175717269</c:v>
                </c:pt>
                <c:pt idx="16">
                  <c:v>5.8860710587431759</c:v>
                </c:pt>
                <c:pt idx="17">
                  <c:v>6.253950499914624</c:v>
                </c:pt>
                <c:pt idx="18">
                  <c:v>6.6218299410860721</c:v>
                </c:pt>
                <c:pt idx="19">
                  <c:v>6.9897093822575211</c:v>
                </c:pt>
                <c:pt idx="20">
                  <c:v>7.3575888234289692</c:v>
                </c:pt>
                <c:pt idx="21">
                  <c:v>7.7254682646004182</c:v>
                </c:pt>
                <c:pt idx="22">
                  <c:v>8.0933477057718672</c:v>
                </c:pt>
                <c:pt idx="23">
                  <c:v>8.4612271469433153</c:v>
                </c:pt>
                <c:pt idx="24">
                  <c:v>8.8291065881147635</c:v>
                </c:pt>
                <c:pt idx="25">
                  <c:v>9.1969860292862116</c:v>
                </c:pt>
                <c:pt idx="26">
                  <c:v>9.5648654704576597</c:v>
                </c:pt>
                <c:pt idx="27">
                  <c:v>9.9327449116291096</c:v>
                </c:pt>
                <c:pt idx="28">
                  <c:v>10.300624352800558</c:v>
                </c:pt>
                <c:pt idx="29">
                  <c:v>10.668503793972006</c:v>
                </c:pt>
                <c:pt idx="30">
                  <c:v>11.036383235143454</c:v>
                </c:pt>
                <c:pt idx="31">
                  <c:v>11.404262676314902</c:v>
                </c:pt>
                <c:pt idx="32">
                  <c:v>11.772142117486352</c:v>
                </c:pt>
                <c:pt idx="33">
                  <c:v>12.1400215586578</c:v>
                </c:pt>
                <c:pt idx="34">
                  <c:v>12.507900999829248</c:v>
                </c:pt>
                <c:pt idx="35">
                  <c:v>12.875780441000696</c:v>
                </c:pt>
                <c:pt idx="36">
                  <c:v>13.243659882172144</c:v>
                </c:pt>
                <c:pt idx="37">
                  <c:v>13.611539323343594</c:v>
                </c:pt>
                <c:pt idx="38">
                  <c:v>13.979418764515042</c:v>
                </c:pt>
                <c:pt idx="39">
                  <c:v>14.34729820568649</c:v>
                </c:pt>
                <c:pt idx="40">
                  <c:v>14.715177646857938</c:v>
                </c:pt>
                <c:pt idx="41">
                  <c:v>15.083057088029387</c:v>
                </c:pt>
                <c:pt idx="42">
                  <c:v>15.450936529200836</c:v>
                </c:pt>
                <c:pt idx="43">
                  <c:v>15.818815970372285</c:v>
                </c:pt>
                <c:pt idx="44">
                  <c:v>16.186695411543734</c:v>
                </c:pt>
                <c:pt idx="45">
                  <c:v>16.554574852715181</c:v>
                </c:pt>
                <c:pt idx="46">
                  <c:v>16.922454293886631</c:v>
                </c:pt>
                <c:pt idx="47">
                  <c:v>17.290333735058077</c:v>
                </c:pt>
                <c:pt idx="48">
                  <c:v>17.658213176229527</c:v>
                </c:pt>
                <c:pt idx="49">
                  <c:v>18.026092617400977</c:v>
                </c:pt>
                <c:pt idx="50">
                  <c:v>18.393972058572423</c:v>
                </c:pt>
                <c:pt idx="51">
                  <c:v>18.761851499743873</c:v>
                </c:pt>
                <c:pt idx="52">
                  <c:v>19.129730940915319</c:v>
                </c:pt>
                <c:pt idx="53">
                  <c:v>19.497610382086769</c:v>
                </c:pt>
                <c:pt idx="54">
                  <c:v>19.865489823258219</c:v>
                </c:pt>
                <c:pt idx="55">
                  <c:v>20.233369264429665</c:v>
                </c:pt>
                <c:pt idx="56">
                  <c:v>20.601248705601115</c:v>
                </c:pt>
                <c:pt idx="57">
                  <c:v>20.969128146772562</c:v>
                </c:pt>
                <c:pt idx="58">
                  <c:v>21.337007587944012</c:v>
                </c:pt>
                <c:pt idx="59">
                  <c:v>21.704887029115461</c:v>
                </c:pt>
                <c:pt idx="60">
                  <c:v>22.072766470286908</c:v>
                </c:pt>
              </c:numCache>
            </c:numRef>
          </c:xVal>
          <c:yVal>
            <c:numRef>
              <c:f>'Rnl(r)'!$E$5:$E$65</c:f>
              <c:numCache>
                <c:formatCode>General</c:formatCode>
                <c:ptCount val="61"/>
                <c:pt idx="0">
                  <c:v>5.1955135522013594</c:v>
                </c:pt>
                <c:pt idx="1">
                  <c:v>3.5963377413060655</c:v>
                </c:pt>
                <c:pt idx="2">
                  <c:v>2.48938724143302</c:v>
                </c:pt>
                <c:pt idx="3">
                  <c:v>1.7231554107481983</c:v>
                </c:pt>
                <c:pt idx="4">
                  <c:v>1.1927692566952861</c:v>
                </c:pt>
                <c:pt idx="5">
                  <c:v>0.82563562801319612</c:v>
                </c:pt>
                <c:pt idx="6">
                  <c:v>0.57150549984278332</c:v>
                </c:pt>
                <c:pt idx="7">
                  <c:v>0.395596465642504</c:v>
                </c:pt>
                <c:pt idx="8">
                  <c:v>0.27383212177641658</c:v>
                </c:pt>
                <c:pt idx="9">
                  <c:v>0.18954676653844649</c:v>
                </c:pt>
                <c:pt idx="10">
                  <c:v>0.13120439074899859</c:v>
                </c:pt>
                <c:pt idx="11">
                  <c:v>9.0819761614473082E-2</c:v>
                </c:pt>
                <c:pt idx="12">
                  <c:v>6.2865495983964861E-2</c:v>
                </c:pt>
                <c:pt idx="13">
                  <c:v>4.3515535771678326E-2</c:v>
                </c:pt>
                <c:pt idx="14">
                  <c:v>3.0121481169562661E-2</c:v>
                </c:pt>
                <c:pt idx="15">
                  <c:v>2.0850108168467704E-2</c:v>
                </c:pt>
                <c:pt idx="16">
                  <c:v>1.44324579588101E-2</c:v>
                </c:pt>
                <c:pt idx="17">
                  <c:v>9.9901564562544475E-3</c:v>
                </c:pt>
                <c:pt idx="18">
                  <c:v>6.9151925683953825E-3</c:v>
                </c:pt>
                <c:pt idx="19">
                  <c:v>4.7867006355093193E-3</c:v>
                </c:pt>
                <c:pt idx="20">
                  <c:v>3.3133571838191074E-3</c:v>
                </c:pt>
                <c:pt idx="21">
                  <c:v>2.2935079219545858E-3</c:v>
                </c:pt>
                <c:pt idx="22">
                  <c:v>1.5875676228801119E-3</c:v>
                </c:pt>
                <c:pt idx="23">
                  <c:v>1.0989153048441566E-3</c:v>
                </c:pt>
                <c:pt idx="24">
                  <c:v>7.606698636432955E-4</c:v>
                </c:pt>
                <c:pt idx="25">
                  <c:v>5.2653615697632579E-4</c:v>
                </c:pt>
                <c:pt idx="26">
                  <c:v>3.6446865828959103E-4</c:v>
                </c:pt>
                <c:pt idx="27">
                  <c:v>2.5228543399230806E-4</c:v>
                </c:pt>
                <c:pt idx="28">
                  <c:v>1.7463213573254755E-4</c:v>
                </c:pt>
                <c:pt idx="29">
                  <c:v>1.2088047394539914E-4</c:v>
                </c:pt>
                <c:pt idx="30">
                  <c:v>8.3673539924192497E-5</c:v>
                </c:pt>
                <c:pt idx="31">
                  <c:v>5.7918876845303035E-5</c:v>
                </c:pt>
                <c:pt idx="32">
                  <c:v>4.0091482899619278E-5</c:v>
                </c:pt>
                <c:pt idx="33">
                  <c:v>2.7751349622740741E-5</c:v>
                </c:pt>
                <c:pt idx="34">
                  <c:v>1.9209501624368852E-5</c:v>
                </c:pt>
                <c:pt idx="35">
                  <c:v>1.3296829079413488E-5</c:v>
                </c:pt>
                <c:pt idx="36">
                  <c:v>9.2040734332661413E-6</c:v>
                </c:pt>
                <c:pt idx="37">
                  <c:v>6.3710654065722656E-6</c:v>
                </c:pt>
                <c:pt idx="38">
                  <c:v>4.4100554726254548E-6</c:v>
                </c:pt>
                <c:pt idx="39">
                  <c:v>3.0526431657052121E-6</c:v>
                </c:pt>
                <c:pt idx="40">
                  <c:v>2.1130415150036747E-6</c:v>
                </c:pt>
                <c:pt idx="41">
                  <c:v>1.4626486627360351E-6</c:v>
                </c:pt>
                <c:pt idx="42">
                  <c:v>1.0124463222388639E-6</c:v>
                </c:pt>
                <c:pt idx="43">
                  <c:v>7.0081597961983994E-7</c:v>
                </c:pt>
                <c:pt idx="44">
                  <c:v>4.8510526089366438E-7</c:v>
                </c:pt>
                <c:pt idx="45">
                  <c:v>3.3579016602099317E-7</c:v>
                </c:pt>
                <c:pt idx="46">
                  <c:v>2.3243416364664362E-7</c:v>
                </c:pt>
                <c:pt idx="47">
                  <c:v>1.6089107394150815E-7</c:v>
                </c:pt>
                <c:pt idx="48">
                  <c:v>1.1136890235036473E-7</c:v>
                </c:pt>
                <c:pt idx="49">
                  <c:v>7.7089624097071971E-8</c:v>
                </c:pt>
                <c:pt idx="50">
                  <c:v>5.3361486177998753E-8</c:v>
                </c:pt>
                <c:pt idx="51">
                  <c:v>3.69368542196964E-8</c:v>
                </c:pt>
                <c:pt idx="52">
                  <c:v>2.556771367079409E-8</c:v>
                </c:pt>
                <c:pt idx="53">
                  <c:v>1.769798744807894E-8</c:v>
                </c:pt>
                <c:pt idx="54">
                  <c:v>1.2250558018026793E-8</c:v>
                </c:pt>
                <c:pt idx="55">
                  <c:v>8.4798439479812934E-9</c:v>
                </c:pt>
                <c:pt idx="56">
                  <c:v>5.8697533023640116E-9</c:v>
                </c:pt>
                <c:pt idx="57">
                  <c:v>4.0630469194914199E-9</c:v>
                </c:pt>
                <c:pt idx="58">
                  <c:v>2.8124436274587561E-9</c:v>
                </c:pt>
                <c:pt idx="59">
                  <c:v>1.9467752438909712E-9</c:v>
                </c:pt>
                <c:pt idx="60">
                  <c:v>1.3475590455305371E-9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CAC-0842-B43E-34C43D82E767}"/>
            </c:ext>
          </c:extLst>
        </c:ser>
        <c:ser>
          <c:idx val="1"/>
          <c:order val="1"/>
          <c:tx>
            <c:strRef>
              <c:f>'Rnl(r)'!$F$3</c:f>
              <c:strCache>
                <c:ptCount val="1"/>
                <c:pt idx="0">
                  <c:v>2s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'Rnl(r)'!$D$5:$D$65</c:f>
              <c:numCache>
                <c:formatCode>0.00000</c:formatCode>
                <c:ptCount val="61"/>
                <c:pt idx="0">
                  <c:v>0</c:v>
                </c:pt>
                <c:pt idx="1">
                  <c:v>0.3678794411714485</c:v>
                </c:pt>
                <c:pt idx="2">
                  <c:v>0.73575888234289699</c:v>
                </c:pt>
                <c:pt idx="3">
                  <c:v>1.1036383235143454</c:v>
                </c:pt>
                <c:pt idx="4">
                  <c:v>1.471517764685794</c:v>
                </c:pt>
                <c:pt idx="5">
                  <c:v>1.8393972058572423</c:v>
                </c:pt>
                <c:pt idx="6">
                  <c:v>2.2072766470286909</c:v>
                </c:pt>
                <c:pt idx="7">
                  <c:v>2.5751560882001394</c:v>
                </c:pt>
                <c:pt idx="8">
                  <c:v>2.943035529371588</c:v>
                </c:pt>
                <c:pt idx="9">
                  <c:v>3.3109149705430361</c:v>
                </c:pt>
                <c:pt idx="10">
                  <c:v>3.6787944117144846</c:v>
                </c:pt>
                <c:pt idx="11">
                  <c:v>4.0466738528859336</c:v>
                </c:pt>
                <c:pt idx="12">
                  <c:v>4.4145532940573817</c:v>
                </c:pt>
                <c:pt idx="13">
                  <c:v>4.7824327352288298</c:v>
                </c:pt>
                <c:pt idx="14">
                  <c:v>5.1503121764002788</c:v>
                </c:pt>
                <c:pt idx="15">
                  <c:v>5.5181916175717269</c:v>
                </c:pt>
                <c:pt idx="16">
                  <c:v>5.8860710587431759</c:v>
                </c:pt>
                <c:pt idx="17">
                  <c:v>6.253950499914624</c:v>
                </c:pt>
                <c:pt idx="18">
                  <c:v>6.6218299410860721</c:v>
                </c:pt>
                <c:pt idx="19">
                  <c:v>6.9897093822575211</c:v>
                </c:pt>
                <c:pt idx="20">
                  <c:v>7.3575888234289692</c:v>
                </c:pt>
                <c:pt idx="21">
                  <c:v>7.7254682646004182</c:v>
                </c:pt>
                <c:pt idx="22">
                  <c:v>8.0933477057718672</c:v>
                </c:pt>
                <c:pt idx="23">
                  <c:v>8.4612271469433153</c:v>
                </c:pt>
                <c:pt idx="24">
                  <c:v>8.8291065881147635</c:v>
                </c:pt>
                <c:pt idx="25">
                  <c:v>9.1969860292862116</c:v>
                </c:pt>
                <c:pt idx="26">
                  <c:v>9.5648654704576597</c:v>
                </c:pt>
                <c:pt idx="27">
                  <c:v>9.9327449116291096</c:v>
                </c:pt>
                <c:pt idx="28">
                  <c:v>10.300624352800558</c:v>
                </c:pt>
                <c:pt idx="29">
                  <c:v>10.668503793972006</c:v>
                </c:pt>
                <c:pt idx="30">
                  <c:v>11.036383235143454</c:v>
                </c:pt>
                <c:pt idx="31">
                  <c:v>11.404262676314902</c:v>
                </c:pt>
                <c:pt idx="32">
                  <c:v>11.772142117486352</c:v>
                </c:pt>
                <c:pt idx="33">
                  <c:v>12.1400215586578</c:v>
                </c:pt>
                <c:pt idx="34">
                  <c:v>12.507900999829248</c:v>
                </c:pt>
                <c:pt idx="35">
                  <c:v>12.875780441000696</c:v>
                </c:pt>
                <c:pt idx="36">
                  <c:v>13.243659882172144</c:v>
                </c:pt>
                <c:pt idx="37">
                  <c:v>13.611539323343594</c:v>
                </c:pt>
                <c:pt idx="38">
                  <c:v>13.979418764515042</c:v>
                </c:pt>
                <c:pt idx="39">
                  <c:v>14.34729820568649</c:v>
                </c:pt>
                <c:pt idx="40">
                  <c:v>14.715177646857938</c:v>
                </c:pt>
                <c:pt idx="41">
                  <c:v>15.083057088029387</c:v>
                </c:pt>
                <c:pt idx="42">
                  <c:v>15.450936529200836</c:v>
                </c:pt>
                <c:pt idx="43">
                  <c:v>15.818815970372285</c:v>
                </c:pt>
                <c:pt idx="44">
                  <c:v>16.186695411543734</c:v>
                </c:pt>
                <c:pt idx="45">
                  <c:v>16.554574852715181</c:v>
                </c:pt>
                <c:pt idx="46">
                  <c:v>16.922454293886631</c:v>
                </c:pt>
                <c:pt idx="47">
                  <c:v>17.290333735058077</c:v>
                </c:pt>
                <c:pt idx="48">
                  <c:v>17.658213176229527</c:v>
                </c:pt>
                <c:pt idx="49">
                  <c:v>18.026092617400977</c:v>
                </c:pt>
                <c:pt idx="50">
                  <c:v>18.393972058572423</c:v>
                </c:pt>
                <c:pt idx="51">
                  <c:v>18.761851499743873</c:v>
                </c:pt>
                <c:pt idx="52">
                  <c:v>19.129730940915319</c:v>
                </c:pt>
                <c:pt idx="53">
                  <c:v>19.497610382086769</c:v>
                </c:pt>
                <c:pt idx="54">
                  <c:v>19.865489823258219</c:v>
                </c:pt>
                <c:pt idx="55">
                  <c:v>20.233369264429665</c:v>
                </c:pt>
                <c:pt idx="56">
                  <c:v>20.601248705601115</c:v>
                </c:pt>
                <c:pt idx="57">
                  <c:v>20.969128146772562</c:v>
                </c:pt>
                <c:pt idx="58">
                  <c:v>21.337007587944012</c:v>
                </c:pt>
                <c:pt idx="59">
                  <c:v>21.704887029115461</c:v>
                </c:pt>
                <c:pt idx="60">
                  <c:v>22.072766470286908</c:v>
                </c:pt>
              </c:numCache>
            </c:numRef>
          </c:xVal>
          <c:yVal>
            <c:numRef>
              <c:f>'Rnl(r)'!$F$5:$F$65</c:f>
              <c:numCache>
                <c:formatCode>General</c:formatCode>
                <c:ptCount val="61"/>
                <c:pt idx="0">
                  <c:v>6.4291200128893298</c:v>
                </c:pt>
                <c:pt idx="1">
                  <c:v>4.3650554691137611</c:v>
                </c:pt>
                <c:pt idx="2">
                  <c:v>2.813088769402567</c:v>
                </c:pt>
                <c:pt idx="3">
                  <c:v>1.6594065516305596</c:v>
                </c:pt>
                <c:pt idx="4">
                  <c:v>0.81398407411970175</c:v>
                </c:pt>
                <c:pt idx="5">
                  <c:v>0.20580437639062568</c:v>
                </c:pt>
                <c:pt idx="6">
                  <c:v>-0.22098758609248126</c:v>
                </c:pt>
                <c:pt idx="7">
                  <c:v>-0.51017505373983085</c:v>
                </c:pt>
                <c:pt idx="8">
                  <c:v>-0.69594921175025126</c:v>
                </c:pt>
                <c:pt idx="9">
                  <c:v>-0.8048964453034374</c:v>
                </c:pt>
                <c:pt idx="10">
                  <c:v>-0.85758859261905018</c:v>
                </c:pt>
                <c:pt idx="11">
                  <c:v>-0.86985350208228995</c:v>
                </c:pt>
                <c:pt idx="12">
                  <c:v>-0.85378842944273481</c:v>
                </c:pt>
                <c:pt idx="13">
                  <c:v>-0.8185668218450628</c:v>
                </c:pt>
                <c:pt idx="14">
                  <c:v>-0.77107930961490612</c:v>
                </c:pt>
                <c:pt idx="15">
                  <c:v>-0.716441842171326</c:v>
                </c:pt>
                <c:pt idx="16">
                  <c:v>-0.65839751699413296</c:v>
                </c:pt>
                <c:pt idx="17">
                  <c:v>-0.59963347973978098</c:v>
                </c:pt>
                <c:pt idx="18">
                  <c:v>-0.5420300908684712</c:v>
                </c:pt>
                <c:pt idx="19">
                  <c:v>-0.48685617345294124</c:v>
                </c:pt>
                <c:pt idx="20">
                  <c:v>-0.4349214267517183</c:v>
                </c:pt>
                <c:pt idx="21">
                  <c:v>-0.38669488745761799</c:v>
                </c:pt>
                <c:pt idx="22">
                  <c:v>-0.34239654511636886</c:v>
                </c:pt>
                <c:pt idx="23">
                  <c:v>-0.30206778865897732</c:v>
                </c:pt>
                <c:pt idx="24">
                  <c:v>-0.26562521120232585</c:v>
                </c:pt>
                <c:pt idx="25">
                  <c:v>-0.23290137659196708</c:v>
                </c:pt>
                <c:pt idx="26">
                  <c:v>-0.20367541006737272</c:v>
                </c:pt>
                <c:pt idx="27">
                  <c:v>-0.17769568164304755</c:v>
                </c:pt>
                <c:pt idx="28">
                  <c:v>-0.15469637573979569</c:v>
                </c:pt>
                <c:pt idx="29">
                  <c:v>-0.13440936113502888</c:v>
                </c:pt>
                <c:pt idx="30">
                  <c:v>-0.11657247271746773</c:v>
                </c:pt>
                <c:pt idx="31">
                  <c:v>-0.10093507570725929</c:v>
                </c:pt>
                <c:pt idx="32">
                  <c:v>-8.7261591726140578E-2</c:v>
                </c:pt>
                <c:pt idx="33">
                  <c:v>-7.5333514522479231E-2</c:v>
                </c:pt>
                <c:pt idx="34">
                  <c:v>-6.4950323333134052E-2</c:v>
                </c:pt>
                <c:pt idx="35">
                  <c:v>-5.5929607405795931E-2</c:v>
                </c:pt>
                <c:pt idx="36">
                  <c:v>-4.8106640971010924E-2</c:v>
                </c:pt>
                <c:pt idx="37">
                  <c:v>-4.1333589813124648E-2</c:v>
                </c:pt>
                <c:pt idx="38">
                  <c:v>-3.5478485231254984E-2</c:v>
                </c:pt>
                <c:pt idx="39">
                  <c:v>-3.0424065951264408E-2</c:v>
                </c:pt>
                <c:pt idx="40">
                  <c:v>-2.6066561324673863E-2</c:v>
                </c:pt>
                <c:pt idx="41">
                  <c:v>-2.2314468235097473E-2</c:v>
                </c:pt>
                <c:pt idx="42">
                  <c:v>-1.9087358175384428E-2</c:v>
                </c:pt>
                <c:pt idx="43">
                  <c:v>-1.6314738883628502E-2</c:v>
                </c:pt>
                <c:pt idx="44">
                  <c:v>-1.3934985879417704E-2</c:v>
                </c:pt>
                <c:pt idx="45">
                  <c:v>-1.1894352546438029E-2</c:v>
                </c:pt>
                <c:pt idx="46">
                  <c:v>-1.0146062529013065E-2</c:v>
                </c:pt>
                <c:pt idx="47">
                  <c:v>-8.6494847268858283E-3</c:v>
                </c:pt>
                <c:pt idx="48">
                  <c:v>-7.3693887533961885E-3</c:v>
                </c:pt>
                <c:pt idx="49">
                  <c:v>-6.2752771079340967E-3</c:v>
                </c:pt>
                <c:pt idx="50">
                  <c:v>-5.3407893019789309E-3</c:v>
                </c:pt>
                <c:pt idx="51">
                  <c:v>-4.5431726122154492E-3</c:v>
                </c:pt>
                <c:pt idx="52">
                  <c:v>-3.8628138929159587E-3</c:v>
                </c:pt>
                <c:pt idx="53">
                  <c:v>-3.2828268699217331E-3</c:v>
                </c:pt>
                <c:pt idx="54">
                  <c:v>-2.7886894891849322E-3</c:v>
                </c:pt>
                <c:pt idx="55">
                  <c:v>-2.3679261502949312E-3</c:v>
                </c:pt>
                <c:pt idx="56">
                  <c:v>-2.0098299795597804E-3</c:v>
                </c:pt>
                <c:pt idx="57">
                  <c:v>-1.7052206583682218E-3</c:v>
                </c:pt>
                <c:pt idx="58">
                  <c:v>-1.4462336991344113E-3</c:v>
                </c:pt>
                <c:pt idx="59">
                  <c:v>-1.2261374377495055E-3</c:v>
                </c:pt>
                <c:pt idx="60">
                  <c:v>-1.0391743774854035E-3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CAC-0842-B43E-34C43D82E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688496"/>
        <c:axId val="1"/>
      </c:scatterChart>
      <c:valAx>
        <c:axId val="1822688496"/>
        <c:scaling>
          <c:orientation val="minMax"/>
          <c:max val="15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Symbol" pitchFamily="2" charset="2"/>
                    <a:ea typeface="+mn-ea"/>
                    <a:cs typeface="+mn-cs"/>
                  </a:defRPr>
                </a:pPr>
                <a:r>
                  <a:rPr lang="en-GB" sz="1600" b="0" i="1" baseline="0">
                    <a:solidFill>
                      <a:schemeClr val="tx1"/>
                    </a:solidFill>
                    <a:latin typeface="Symbol" pitchFamily="2" charset="2"/>
                  </a:rPr>
                  <a:t>r</a:t>
                </a:r>
              </a:p>
            </c:rich>
          </c:tx>
          <c:layout>
            <c:manualLayout>
              <c:xMode val="edge"/>
              <c:yMode val="edge"/>
              <c:x val="0.57212322583880837"/>
              <c:y val="0.8119224483731986"/>
            </c:manualLayout>
          </c:layout>
          <c:overlay val="0"/>
          <c:spPr>
            <a:noFill/>
            <a:ln w="25400">
              <a:noFill/>
            </a:ln>
          </c:spPr>
        </c:title>
        <c:numFmt formatCode="0.00000" sourceLinked="1"/>
        <c:majorTickMark val="in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crossAx val="1"/>
        <c:crosses val="autoZero"/>
        <c:crossBetween val="midCat"/>
        <c:majorUnit val="5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ptos Narrow"/>
                    <a:ea typeface="Aptos Narrow"/>
                    <a:cs typeface="Aptos Narrow"/>
                  </a:defRPr>
                </a:pPr>
                <a:r>
                  <a:rPr lang="en-GB" sz="1600" b="0" i="1" u="none" strike="noStrike" baseline="0">
                    <a:solidFill>
                      <a:srgbClr val="000000"/>
                    </a:solidFill>
                    <a:latin typeface="Times New Roman" pitchFamily="1" charset="0"/>
                    <a:cs typeface="Times New Roman" pitchFamily="1" charset="0"/>
                  </a:rPr>
                  <a:t>R</a:t>
                </a:r>
                <a:r>
                  <a:rPr lang="en-GB" sz="1600" b="0" i="1" u="none" strike="noStrike" baseline="-25000">
                    <a:solidFill>
                      <a:srgbClr val="000000"/>
                    </a:solidFill>
                    <a:latin typeface="Times New Roman" pitchFamily="1" charset="0"/>
                    <a:cs typeface="Times New Roman" pitchFamily="1" charset="0"/>
                  </a:rPr>
                  <a:t>n,l</a:t>
                </a:r>
              </a:p>
            </c:rich>
          </c:tx>
          <c:layout>
            <c:manualLayout>
              <c:xMode val="edge"/>
              <c:yMode val="edge"/>
              <c:x val="6.3694267515923567E-2"/>
              <c:y val="0.4655468726786509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2688496"/>
        <c:crosses val="autoZero"/>
        <c:crossBetween val="midCat"/>
        <c:maj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3170695621646025"/>
          <c:y val="0.4563666617144555"/>
          <c:w val="0.29327373489141872"/>
          <c:h val="9.542237409003118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878980891719745"/>
          <c:y val="4.3222003929273084E-2"/>
          <c:w val="0.75224509754751989"/>
          <c:h val="0.8656256671255975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'Rnl(r)'!$H$3</c:f>
              <c:strCache>
                <c:ptCount val="1"/>
                <c:pt idx="0">
                  <c:v>2p</c:v>
                </c:pt>
              </c:strCache>
            </c:strRef>
          </c:tx>
          <c:spPr>
            <a:ln w="19050" cap="rnd">
              <a:solidFill>
                <a:srgbClr val="009051"/>
              </a:solidFill>
              <a:round/>
            </a:ln>
            <a:effectLst/>
          </c:spPr>
          <c:marker>
            <c:symbol val="none"/>
          </c:marker>
          <c:xVal>
            <c:numRef>
              <c:f>'Rnl(r)'!$G$5:$G$100</c:f>
              <c:numCache>
                <c:formatCode>0.0000</c:formatCode>
                <c:ptCount val="96"/>
                <c:pt idx="0">
                  <c:v>0</c:v>
                </c:pt>
                <c:pt idx="1">
                  <c:v>1.471517764685794</c:v>
                </c:pt>
                <c:pt idx="2">
                  <c:v>2.943035529371588</c:v>
                </c:pt>
                <c:pt idx="3">
                  <c:v>4.4145532940573817</c:v>
                </c:pt>
                <c:pt idx="4">
                  <c:v>5.8860710587431759</c:v>
                </c:pt>
                <c:pt idx="5">
                  <c:v>7.3575888234289692</c:v>
                </c:pt>
                <c:pt idx="6">
                  <c:v>8.8291065881147635</c:v>
                </c:pt>
                <c:pt idx="7">
                  <c:v>10.300624352800558</c:v>
                </c:pt>
                <c:pt idx="8">
                  <c:v>11.772142117486352</c:v>
                </c:pt>
                <c:pt idx="9">
                  <c:v>13.243659882172144</c:v>
                </c:pt>
                <c:pt idx="10">
                  <c:v>14.715177646857938</c:v>
                </c:pt>
                <c:pt idx="11">
                  <c:v>16.186695411543734</c:v>
                </c:pt>
                <c:pt idx="12">
                  <c:v>17.658213176229527</c:v>
                </c:pt>
                <c:pt idx="13">
                  <c:v>19.129730940915319</c:v>
                </c:pt>
                <c:pt idx="14">
                  <c:v>20.601248705601115</c:v>
                </c:pt>
                <c:pt idx="15">
                  <c:v>22.072766470286908</c:v>
                </c:pt>
                <c:pt idx="16">
                  <c:v>23.544284234972704</c:v>
                </c:pt>
                <c:pt idx="17">
                  <c:v>25.015801999658496</c:v>
                </c:pt>
                <c:pt idx="18">
                  <c:v>26.487319764344289</c:v>
                </c:pt>
                <c:pt idx="19">
                  <c:v>27.958837529030085</c:v>
                </c:pt>
                <c:pt idx="20">
                  <c:v>29.430355293715877</c:v>
                </c:pt>
                <c:pt idx="21">
                  <c:v>30.901873058401673</c:v>
                </c:pt>
                <c:pt idx="22">
                  <c:v>32.373390823087469</c:v>
                </c:pt>
                <c:pt idx="23">
                  <c:v>33.844908587773261</c:v>
                </c:pt>
                <c:pt idx="24">
                  <c:v>35.316426352459054</c:v>
                </c:pt>
                <c:pt idx="25">
                  <c:v>36.787944117144846</c:v>
                </c:pt>
                <c:pt idx="26">
                  <c:v>38.259461881830639</c:v>
                </c:pt>
                <c:pt idx="27">
                  <c:v>39.730979646516438</c:v>
                </c:pt>
                <c:pt idx="28">
                  <c:v>41.202497411202231</c:v>
                </c:pt>
                <c:pt idx="29">
                  <c:v>42.674015175888023</c:v>
                </c:pt>
                <c:pt idx="30">
                  <c:v>44.145532940573815</c:v>
                </c:pt>
                <c:pt idx="31">
                  <c:v>45.617050705259608</c:v>
                </c:pt>
                <c:pt idx="32">
                  <c:v>47.088568469945407</c:v>
                </c:pt>
                <c:pt idx="33">
                  <c:v>48.5600862346312</c:v>
                </c:pt>
                <c:pt idx="34">
                  <c:v>50.031603999316992</c:v>
                </c:pt>
                <c:pt idx="35">
                  <c:v>51.503121764002785</c:v>
                </c:pt>
                <c:pt idx="36">
                  <c:v>52.974639528688577</c:v>
                </c:pt>
                <c:pt idx="37">
                  <c:v>54.446157293374377</c:v>
                </c:pt>
                <c:pt idx="38">
                  <c:v>55.917675058060169</c:v>
                </c:pt>
                <c:pt idx="39">
                  <c:v>57.389192822745962</c:v>
                </c:pt>
                <c:pt idx="40">
                  <c:v>58.860710587431754</c:v>
                </c:pt>
                <c:pt idx="41">
                  <c:v>60.332228352117546</c:v>
                </c:pt>
                <c:pt idx="42">
                  <c:v>61.803746116803346</c:v>
                </c:pt>
                <c:pt idx="43">
                  <c:v>63.275263881489138</c:v>
                </c:pt>
                <c:pt idx="44">
                  <c:v>64.746781646174938</c:v>
                </c:pt>
                <c:pt idx="45">
                  <c:v>66.218299410860723</c:v>
                </c:pt>
                <c:pt idx="46">
                  <c:v>67.689817175546523</c:v>
                </c:pt>
                <c:pt idx="47">
                  <c:v>69.161334940232308</c:v>
                </c:pt>
                <c:pt idx="48">
                  <c:v>70.632852704918108</c:v>
                </c:pt>
                <c:pt idx="49">
                  <c:v>72.104370469603907</c:v>
                </c:pt>
                <c:pt idx="50">
                  <c:v>73.575888234289692</c:v>
                </c:pt>
                <c:pt idx="51">
                  <c:v>75.047405998975492</c:v>
                </c:pt>
                <c:pt idx="52">
                  <c:v>76.518923763661277</c:v>
                </c:pt>
                <c:pt idx="53">
                  <c:v>77.990441528347077</c:v>
                </c:pt>
                <c:pt idx="54">
                  <c:v>79.461959293032876</c:v>
                </c:pt>
                <c:pt idx="55">
                  <c:v>80.933477057718662</c:v>
                </c:pt>
                <c:pt idx="56">
                  <c:v>82.404994822404461</c:v>
                </c:pt>
                <c:pt idx="57">
                  <c:v>83.876512587090247</c:v>
                </c:pt>
                <c:pt idx="58">
                  <c:v>85.348030351776046</c:v>
                </c:pt>
                <c:pt idx="59">
                  <c:v>86.819548116461846</c:v>
                </c:pt>
                <c:pt idx="60">
                  <c:v>88.291065881147631</c:v>
                </c:pt>
                <c:pt idx="61">
                  <c:v>89.762583645833431</c:v>
                </c:pt>
                <c:pt idx="62">
                  <c:v>91.234101410519216</c:v>
                </c:pt>
                <c:pt idx="63">
                  <c:v>92.705619175205015</c:v>
                </c:pt>
                <c:pt idx="64">
                  <c:v>94.177136939890815</c:v>
                </c:pt>
                <c:pt idx="65">
                  <c:v>95.6486547045766</c:v>
                </c:pt>
                <c:pt idx="66">
                  <c:v>97.1201724692624</c:v>
                </c:pt>
                <c:pt idx="67">
                  <c:v>98.591690233948185</c:v>
                </c:pt>
                <c:pt idx="68">
                  <c:v>100.06320799863398</c:v>
                </c:pt>
                <c:pt idx="69">
                  <c:v>101.53472576331978</c:v>
                </c:pt>
                <c:pt idx="70">
                  <c:v>103.00624352800557</c:v>
                </c:pt>
                <c:pt idx="71">
                  <c:v>104.47776129269137</c:v>
                </c:pt>
                <c:pt idx="72">
                  <c:v>105.94927905737715</c:v>
                </c:pt>
                <c:pt idx="73">
                  <c:v>107.42079682206295</c:v>
                </c:pt>
                <c:pt idx="74">
                  <c:v>108.89231458674875</c:v>
                </c:pt>
                <c:pt idx="75">
                  <c:v>110.36383235143454</c:v>
                </c:pt>
                <c:pt idx="76">
                  <c:v>111.83535011612034</c:v>
                </c:pt>
                <c:pt idx="77">
                  <c:v>113.30686788080612</c:v>
                </c:pt>
                <c:pt idx="78">
                  <c:v>114.77838564549192</c:v>
                </c:pt>
                <c:pt idx="79">
                  <c:v>116.24990341017772</c:v>
                </c:pt>
                <c:pt idx="80">
                  <c:v>117.72142117486351</c:v>
                </c:pt>
                <c:pt idx="81">
                  <c:v>119.19293893954931</c:v>
                </c:pt>
                <c:pt idx="82">
                  <c:v>120.66445670423509</c:v>
                </c:pt>
                <c:pt idx="83">
                  <c:v>122.13597446892089</c:v>
                </c:pt>
                <c:pt idx="84">
                  <c:v>123.60749223360669</c:v>
                </c:pt>
                <c:pt idx="85">
                  <c:v>125.07900999829248</c:v>
                </c:pt>
                <c:pt idx="86">
                  <c:v>126.55052776297828</c:v>
                </c:pt>
                <c:pt idx="87">
                  <c:v>128.02204552766406</c:v>
                </c:pt>
                <c:pt idx="88">
                  <c:v>129.49356329234988</c:v>
                </c:pt>
                <c:pt idx="89">
                  <c:v>130.96508105703566</c:v>
                </c:pt>
                <c:pt idx="90">
                  <c:v>132.43659882172145</c:v>
                </c:pt>
                <c:pt idx="91">
                  <c:v>133.90811658640723</c:v>
                </c:pt>
                <c:pt idx="92">
                  <c:v>135.37963435109305</c:v>
                </c:pt>
                <c:pt idx="93">
                  <c:v>136.85115211577883</c:v>
                </c:pt>
                <c:pt idx="94">
                  <c:v>138.32266988046462</c:v>
                </c:pt>
                <c:pt idx="95">
                  <c:v>139.79418764515043</c:v>
                </c:pt>
              </c:numCache>
            </c:numRef>
          </c:xVal>
          <c:yVal>
            <c:numRef>
              <c:f>'Rnl(r)'!$H$5:$H$100</c:f>
              <c:numCache>
                <c:formatCode>General</c:formatCode>
                <c:ptCount val="96"/>
                <c:pt idx="0">
                  <c:v>0</c:v>
                </c:pt>
                <c:pt idx="1">
                  <c:v>1.124436660356591</c:v>
                </c:pt>
                <c:pt idx="2">
                  <c:v>1.8710310150263267</c:v>
                </c:pt>
                <c:pt idx="3">
                  <c:v>2.3350072858351951</c:v>
                </c:pt>
                <c:pt idx="4">
                  <c:v>2.590257685553464</c:v>
                </c:pt>
                <c:pt idx="5">
                  <c:v>2.6938225143356971</c:v>
                </c:pt>
                <c:pt idx="6">
                  <c:v>2.6894669932052331</c:v>
                </c:pt>
                <c:pt idx="7">
                  <c:v>2.610531888924231</c:v>
                </c:pt>
                <c:pt idx="8">
                  <c:v>2.4822009873147222</c:v>
                </c:pt>
                <c:pt idx="9">
                  <c:v>2.3233009008427525</c:v>
                </c:pt>
                <c:pt idx="10">
                  <c:v>2.1477263514221754</c:v>
                </c:pt>
                <c:pt idx="11">
                  <c:v>1.9655659730217436</c:v>
                </c:pt>
                <c:pt idx="12">
                  <c:v>1.7839890339258899</c:v>
                </c:pt>
                <c:pt idx="13">
                  <c:v>1.6079416363956371</c:v>
                </c:pt>
                <c:pt idx="14">
                  <c:v>1.4406913836412412</c:v>
                </c:pt>
                <c:pt idx="15">
                  <c:v>1.2842517805216429</c:v>
                </c:pt>
                <c:pt idx="16">
                  <c:v>1.1397114055657613</c:v>
                </c:pt>
                <c:pt idx="17">
                  <c:v>1.0074878735382995</c:v>
                </c:pt>
                <c:pt idx="18">
                  <c:v>0.88752256893517623</c:v>
                </c:pt>
                <c:pt idx="19">
                  <c:v>0.77942888400203236</c:v>
                </c:pt>
                <c:pt idx="20">
                  <c:v>0.68260408798495376</c:v>
                </c:pt>
                <c:pt idx="21">
                  <c:v>0.59631286397159478</c:v>
                </c:pt>
                <c:pt idx="22">
                  <c:v>0.51974887588252949</c:v>
                </c:pt>
                <c:pt idx="23">
                  <c:v>0.45207938996145758</c:v>
                </c:pt>
                <c:pt idx="24">
                  <c:v>0.39247690697134968</c:v>
                </c:pt>
                <c:pt idx="25">
                  <c:v>0.34014091025669269</c:v>
                </c:pt>
                <c:pt idx="26">
                  <c:v>0.2943121580820936</c:v>
                </c:pt>
                <c:pt idx="27">
                  <c:v>0.25428141165988205</c:v>
                </c:pt>
                <c:pt idx="28">
                  <c:v>0.21939406517709925</c:v>
                </c:pt>
                <c:pt idx="29">
                  <c:v>0.18905180848415673</c:v>
                </c:pt>
                <c:pt idx="30">
                  <c:v>0.1627121888544705</c:v>
                </c:pt>
                <c:pt idx="31">
                  <c:v>0.13988673085066816</c:v>
                </c:pt>
                <c:pt idx="32">
                  <c:v>0.12013811118503229</c:v>
                </c:pt>
                <c:pt idx="33">
                  <c:v>0.10307675919643301</c:v>
                </c:pt>
                <c:pt idx="34">
                  <c:v>8.8357155702817394E-2</c:v>
                </c:pt>
                <c:pt idx="35">
                  <c:v>7.5674027547726203E-2</c:v>
                </c:pt>
                <c:pt idx="36">
                  <c:v>6.4758577369230297E-2</c:v>
                </c:pt>
                <c:pt idx="37">
                  <c:v>5.5374844178643516E-2</c:v>
                </c:pt>
                <c:pt idx="38">
                  <c:v>4.7316257222048609E-2</c:v>
                </c:pt>
                <c:pt idx="39">
                  <c:v>4.0402420912384246E-2</c:v>
                </c:pt>
                <c:pt idx="40">
                  <c:v>3.4476150465970579E-2</c:v>
                </c:pt>
                <c:pt idx="41">
                  <c:v>2.9400764756989894E-2</c:v>
                </c:pt>
                <c:pt idx="42">
                  <c:v>2.5057633637649086E-2</c:v>
                </c:pt>
                <c:pt idx="43">
                  <c:v>2.1343970635658568E-2</c:v>
                </c:pt>
                <c:pt idx="44">
                  <c:v>1.817085781136742E-2</c:v>
                </c:pt>
                <c:pt idx="45">
                  <c:v>1.5461487071712901E-2</c:v>
                </c:pt>
                <c:pt idx="46">
                  <c:v>1.3149600961167761E-2</c:v>
                </c:pt>
                <c:pt idx="47">
                  <c:v>1.1178115545266414E-2</c:v>
                </c:pt>
                <c:pt idx="48">
                  <c:v>9.49790821296277E-3</c:v>
                </c:pt>
                <c:pt idx="49">
                  <c:v>8.0667538546948265E-3</c:v>
                </c:pt>
                <c:pt idx="50">
                  <c:v>6.8483937765373652E-3</c:v>
                </c:pt>
                <c:pt idx="51">
                  <c:v>5.8117227777197142E-3</c:v>
                </c:pt>
                <c:pt idx="52">
                  <c:v>4.9300809686598753E-3</c:v>
                </c:pt>
                <c:pt idx="53">
                  <c:v>4.1806380815197835E-3</c:v>
                </c:pt>
                <c:pt idx="54">
                  <c:v>3.5438591842667411E-3</c:v>
                </c:pt>
                <c:pt idx="55">
                  <c:v>3.0030418245006909E-3</c:v>
                </c:pt>
                <c:pt idx="56">
                  <c:v>2.543915682847469E-3</c:v>
                </c:pt>
                <c:pt idx="57">
                  <c:v>2.1542967967850212E-3</c:v>
                </c:pt>
                <c:pt idx="58">
                  <c:v>1.8237893189761412E-3</c:v>
                </c:pt>
                <c:pt idx="59">
                  <c:v>1.5435285979969844E-3</c:v>
                </c:pt>
                <c:pt idx="60">
                  <c:v>1.305960114955878E-3</c:v>
                </c:pt>
                <c:pt idx="61">
                  <c:v>1.104649479918152E-3</c:v>
                </c:pt>
                <c:pt idx="62">
                  <c:v>9.341192915058626E-4</c:v>
                </c:pt>
                <c:pt idx="63">
                  <c:v>7.8970919644861821E-4</c:v>
                </c:pt>
                <c:pt idx="64">
                  <c:v>6.6745595849487371E-4</c:v>
                </c:pt>
                <c:pt idx="65">
                  <c:v>5.639907633161477E-4</c:v>
                </c:pt>
                <c:pt idx="66">
                  <c:v>4.7645135312744479E-4</c:v>
                </c:pt>
                <c:pt idx="67">
                  <c:v>4.0240690677371109E-4</c:v>
                </c:pt>
                <c:pt idx="68">
                  <c:v>3.3979386277484594E-4</c:v>
                </c:pt>
                <c:pt idx="69">
                  <c:v>2.8686112872678039E-4</c:v>
                </c:pt>
                <c:pt idx="70">
                  <c:v>2.4212333461256109E-4</c:v>
                </c:pt>
                <c:pt idx="71">
                  <c:v>2.0432097371216954E-4</c:v>
                </c:pt>
                <c:pt idx="72">
                  <c:v>1.7238643628359572E-4</c:v>
                </c:pt>
                <c:pt idx="73">
                  <c:v>1.4541508104955794E-4</c:v>
                </c:pt>
                <c:pt idx="74">
                  <c:v>1.2264061047135416E-4</c:v>
                </c:pt>
                <c:pt idx="75">
                  <c:v>1.0341412023135099E-4</c:v>
                </c:pt>
                <c:pt idx="76">
                  <c:v>8.7186283411286005E-5</c:v>
                </c:pt>
                <c:pt idx="77">
                  <c:v>7.3492207426817442E-5</c:v>
                </c:pt>
                <c:pt idx="78">
                  <c:v>6.1938568514970915E-5</c:v>
                </c:pt>
                <c:pt idx="79">
                  <c:v>5.2192685922082551E-5</c:v>
                </c:pt>
                <c:pt idx="80">
                  <c:v>4.3973247175325571E-5</c:v>
                </c:pt>
                <c:pt idx="81">
                  <c:v>3.7042438049040741E-5</c:v>
                </c:pt>
                <c:pt idx="82">
                  <c:v>3.1199267022666711E-5</c:v>
                </c:pt>
                <c:pt idx="83">
                  <c:v>2.6273905008509249E-5</c:v>
                </c:pt>
                <c:pt idx="84">
                  <c:v>2.2122887632170127E-5</c:v>
                </c:pt>
                <c:pt idx="85">
                  <c:v>1.8625050005947735E-5</c:v>
                </c:pt>
                <c:pt idx="86">
                  <c:v>1.5678083290475067E-5</c:v>
                </c:pt>
                <c:pt idx="87">
                  <c:v>1.319561886242234E-5</c:v>
                </c:pt>
                <c:pt idx="88">
                  <c:v>1.1104760001660396E-5</c:v>
                </c:pt>
                <c:pt idx="89">
                  <c:v>9.3439930289877695E-6</c:v>
                </c:pt>
                <c:pt idx="90">
                  <c:v>7.86142006568264E-6</c:v>
                </c:pt>
                <c:pt idx="91">
                  <c:v>6.6132643068198429E-6</c:v>
                </c:pt>
                <c:pt idx="92">
                  <c:v>5.562606123007045E-6</c:v>
                </c:pt>
                <c:pt idx="93">
                  <c:v>4.6783146199276166E-6</c:v>
                </c:pt>
                <c:pt idx="94">
                  <c:v>3.934144654605818E-6</c:v>
                </c:pt>
                <c:pt idx="95">
                  <c:v>3.3079738709940455E-6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8D8-4B4C-B374-163759E5B998}"/>
            </c:ext>
          </c:extLst>
        </c:ser>
        <c:ser>
          <c:idx val="1"/>
          <c:order val="1"/>
          <c:tx>
            <c:strRef>
              <c:f>'Rnl(r)'!$J$3</c:f>
              <c:strCache>
                <c:ptCount val="1"/>
                <c:pt idx="0">
                  <c:v>3s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'Rnl(r)'!$G$5:$G$180</c:f>
              <c:numCache>
                <c:formatCode>0.0000</c:formatCode>
                <c:ptCount val="176"/>
                <c:pt idx="0">
                  <c:v>0</c:v>
                </c:pt>
                <c:pt idx="1">
                  <c:v>1.471517764685794</c:v>
                </c:pt>
                <c:pt idx="2">
                  <c:v>2.943035529371588</c:v>
                </c:pt>
                <c:pt idx="3">
                  <c:v>4.4145532940573817</c:v>
                </c:pt>
                <c:pt idx="4">
                  <c:v>5.8860710587431759</c:v>
                </c:pt>
                <c:pt idx="5">
                  <c:v>7.3575888234289692</c:v>
                </c:pt>
                <c:pt idx="6">
                  <c:v>8.8291065881147635</c:v>
                </c:pt>
                <c:pt idx="7">
                  <c:v>10.300624352800558</c:v>
                </c:pt>
                <c:pt idx="8">
                  <c:v>11.772142117486352</c:v>
                </c:pt>
                <c:pt idx="9">
                  <c:v>13.243659882172144</c:v>
                </c:pt>
                <c:pt idx="10">
                  <c:v>14.715177646857938</c:v>
                </c:pt>
                <c:pt idx="11">
                  <c:v>16.186695411543734</c:v>
                </c:pt>
                <c:pt idx="12">
                  <c:v>17.658213176229527</c:v>
                </c:pt>
                <c:pt idx="13">
                  <c:v>19.129730940915319</c:v>
                </c:pt>
                <c:pt idx="14">
                  <c:v>20.601248705601115</c:v>
                </c:pt>
                <c:pt idx="15">
                  <c:v>22.072766470286908</c:v>
                </c:pt>
                <c:pt idx="16">
                  <c:v>23.544284234972704</c:v>
                </c:pt>
                <c:pt idx="17">
                  <c:v>25.015801999658496</c:v>
                </c:pt>
                <c:pt idx="18">
                  <c:v>26.487319764344289</c:v>
                </c:pt>
                <c:pt idx="19">
                  <c:v>27.958837529030085</c:v>
                </c:pt>
                <c:pt idx="20">
                  <c:v>29.430355293715877</c:v>
                </c:pt>
                <c:pt idx="21">
                  <c:v>30.901873058401673</c:v>
                </c:pt>
                <c:pt idx="22">
                  <c:v>32.373390823087469</c:v>
                </c:pt>
                <c:pt idx="23">
                  <c:v>33.844908587773261</c:v>
                </c:pt>
                <c:pt idx="24">
                  <c:v>35.316426352459054</c:v>
                </c:pt>
                <c:pt idx="25">
                  <c:v>36.787944117144846</c:v>
                </c:pt>
                <c:pt idx="26">
                  <c:v>38.259461881830639</c:v>
                </c:pt>
                <c:pt idx="27">
                  <c:v>39.730979646516438</c:v>
                </c:pt>
                <c:pt idx="28">
                  <c:v>41.202497411202231</c:v>
                </c:pt>
                <c:pt idx="29">
                  <c:v>42.674015175888023</c:v>
                </c:pt>
                <c:pt idx="30">
                  <c:v>44.145532940573815</c:v>
                </c:pt>
                <c:pt idx="31">
                  <c:v>45.617050705259608</c:v>
                </c:pt>
                <c:pt idx="32">
                  <c:v>47.088568469945407</c:v>
                </c:pt>
                <c:pt idx="33">
                  <c:v>48.5600862346312</c:v>
                </c:pt>
                <c:pt idx="34">
                  <c:v>50.031603999316992</c:v>
                </c:pt>
                <c:pt idx="35">
                  <c:v>51.503121764002785</c:v>
                </c:pt>
                <c:pt idx="36">
                  <c:v>52.974639528688577</c:v>
                </c:pt>
                <c:pt idx="37">
                  <c:v>54.446157293374377</c:v>
                </c:pt>
                <c:pt idx="38">
                  <c:v>55.917675058060169</c:v>
                </c:pt>
                <c:pt idx="39">
                  <c:v>57.389192822745962</c:v>
                </c:pt>
                <c:pt idx="40">
                  <c:v>58.860710587431754</c:v>
                </c:pt>
                <c:pt idx="41">
                  <c:v>60.332228352117546</c:v>
                </c:pt>
                <c:pt idx="42">
                  <c:v>61.803746116803346</c:v>
                </c:pt>
                <c:pt idx="43">
                  <c:v>63.275263881489138</c:v>
                </c:pt>
                <c:pt idx="44">
                  <c:v>64.746781646174938</c:v>
                </c:pt>
                <c:pt idx="45">
                  <c:v>66.218299410860723</c:v>
                </c:pt>
                <c:pt idx="46">
                  <c:v>67.689817175546523</c:v>
                </c:pt>
                <c:pt idx="47">
                  <c:v>69.161334940232308</c:v>
                </c:pt>
                <c:pt idx="48">
                  <c:v>70.632852704918108</c:v>
                </c:pt>
                <c:pt idx="49">
                  <c:v>72.104370469603907</c:v>
                </c:pt>
                <c:pt idx="50">
                  <c:v>73.575888234289692</c:v>
                </c:pt>
                <c:pt idx="51">
                  <c:v>75.047405998975492</c:v>
                </c:pt>
                <c:pt idx="52">
                  <c:v>76.518923763661277</c:v>
                </c:pt>
                <c:pt idx="53">
                  <c:v>77.990441528347077</c:v>
                </c:pt>
                <c:pt idx="54">
                  <c:v>79.461959293032876</c:v>
                </c:pt>
                <c:pt idx="55">
                  <c:v>80.933477057718662</c:v>
                </c:pt>
                <c:pt idx="56">
                  <c:v>82.404994822404461</c:v>
                </c:pt>
                <c:pt idx="57">
                  <c:v>83.876512587090247</c:v>
                </c:pt>
                <c:pt idx="58">
                  <c:v>85.348030351776046</c:v>
                </c:pt>
                <c:pt idx="59">
                  <c:v>86.819548116461846</c:v>
                </c:pt>
                <c:pt idx="60">
                  <c:v>88.291065881147631</c:v>
                </c:pt>
                <c:pt idx="61">
                  <c:v>89.762583645833431</c:v>
                </c:pt>
                <c:pt idx="62">
                  <c:v>91.234101410519216</c:v>
                </c:pt>
                <c:pt idx="63">
                  <c:v>92.705619175205015</c:v>
                </c:pt>
                <c:pt idx="64">
                  <c:v>94.177136939890815</c:v>
                </c:pt>
                <c:pt idx="65">
                  <c:v>95.6486547045766</c:v>
                </c:pt>
                <c:pt idx="66">
                  <c:v>97.1201724692624</c:v>
                </c:pt>
                <c:pt idx="67">
                  <c:v>98.591690233948185</c:v>
                </c:pt>
                <c:pt idx="68">
                  <c:v>100.06320799863398</c:v>
                </c:pt>
                <c:pt idx="69">
                  <c:v>101.53472576331978</c:v>
                </c:pt>
                <c:pt idx="70">
                  <c:v>103.00624352800557</c:v>
                </c:pt>
                <c:pt idx="71">
                  <c:v>104.47776129269137</c:v>
                </c:pt>
                <c:pt idx="72">
                  <c:v>105.94927905737715</c:v>
                </c:pt>
                <c:pt idx="73">
                  <c:v>107.42079682206295</c:v>
                </c:pt>
                <c:pt idx="74">
                  <c:v>108.89231458674875</c:v>
                </c:pt>
                <c:pt idx="75">
                  <c:v>110.36383235143454</c:v>
                </c:pt>
                <c:pt idx="76">
                  <c:v>111.83535011612034</c:v>
                </c:pt>
                <c:pt idx="77">
                  <c:v>113.30686788080612</c:v>
                </c:pt>
                <c:pt idx="78">
                  <c:v>114.77838564549192</c:v>
                </c:pt>
                <c:pt idx="79">
                  <c:v>116.24990341017772</c:v>
                </c:pt>
                <c:pt idx="80">
                  <c:v>117.72142117486351</c:v>
                </c:pt>
                <c:pt idx="81">
                  <c:v>119.19293893954931</c:v>
                </c:pt>
                <c:pt idx="82">
                  <c:v>120.66445670423509</c:v>
                </c:pt>
                <c:pt idx="83">
                  <c:v>122.13597446892089</c:v>
                </c:pt>
                <c:pt idx="84">
                  <c:v>123.60749223360669</c:v>
                </c:pt>
                <c:pt idx="85">
                  <c:v>125.07900999829248</c:v>
                </c:pt>
                <c:pt idx="86">
                  <c:v>126.55052776297828</c:v>
                </c:pt>
                <c:pt idx="87">
                  <c:v>128.02204552766406</c:v>
                </c:pt>
                <c:pt idx="88">
                  <c:v>129.49356329234988</c:v>
                </c:pt>
                <c:pt idx="89">
                  <c:v>130.96508105703566</c:v>
                </c:pt>
                <c:pt idx="90">
                  <c:v>132.43659882172145</c:v>
                </c:pt>
                <c:pt idx="91">
                  <c:v>133.90811658640723</c:v>
                </c:pt>
                <c:pt idx="92">
                  <c:v>135.37963435109305</c:v>
                </c:pt>
                <c:pt idx="93">
                  <c:v>136.85115211577883</c:v>
                </c:pt>
                <c:pt idx="94">
                  <c:v>138.32266988046462</c:v>
                </c:pt>
                <c:pt idx="95">
                  <c:v>139.79418764515043</c:v>
                </c:pt>
                <c:pt idx="96">
                  <c:v>141.26570540983622</c:v>
                </c:pt>
                <c:pt idx="97">
                  <c:v>142.737223174522</c:v>
                </c:pt>
                <c:pt idx="98">
                  <c:v>144.20874093920781</c:v>
                </c:pt>
                <c:pt idx="99">
                  <c:v>145.6802587038936</c:v>
                </c:pt>
                <c:pt idx="100">
                  <c:v>147.15177646857938</c:v>
                </c:pt>
                <c:pt idx="101">
                  <c:v>148.62329423326517</c:v>
                </c:pt>
                <c:pt idx="102">
                  <c:v>150.09481199795098</c:v>
                </c:pt>
                <c:pt idx="103">
                  <c:v>151.56632976263677</c:v>
                </c:pt>
                <c:pt idx="104">
                  <c:v>153.03784752732255</c:v>
                </c:pt>
                <c:pt idx="105">
                  <c:v>154.50936529200837</c:v>
                </c:pt>
                <c:pt idx="106">
                  <c:v>155.98088305669415</c:v>
                </c:pt>
                <c:pt idx="107">
                  <c:v>157.45240082137994</c:v>
                </c:pt>
                <c:pt idx="108">
                  <c:v>158.92391858606575</c:v>
                </c:pt>
                <c:pt idx="109">
                  <c:v>160.39543635075154</c:v>
                </c:pt>
                <c:pt idx="110">
                  <c:v>161.86695411543732</c:v>
                </c:pt>
                <c:pt idx="111">
                  <c:v>163.33847188012311</c:v>
                </c:pt>
                <c:pt idx="112">
                  <c:v>164.80998964480892</c:v>
                </c:pt>
                <c:pt idx="113">
                  <c:v>166.28150740949471</c:v>
                </c:pt>
                <c:pt idx="114">
                  <c:v>167.75302517418049</c:v>
                </c:pt>
                <c:pt idx="115">
                  <c:v>169.22454293886631</c:v>
                </c:pt>
                <c:pt idx="116">
                  <c:v>170.69606070355209</c:v>
                </c:pt>
                <c:pt idx="117">
                  <c:v>172.16757846823788</c:v>
                </c:pt>
                <c:pt idx="118">
                  <c:v>173.63909623292369</c:v>
                </c:pt>
                <c:pt idx="119">
                  <c:v>175.11061399760948</c:v>
                </c:pt>
                <c:pt idx="120">
                  <c:v>176.58213176229526</c:v>
                </c:pt>
                <c:pt idx="121">
                  <c:v>178.05364952698105</c:v>
                </c:pt>
                <c:pt idx="122">
                  <c:v>179.52516729166686</c:v>
                </c:pt>
                <c:pt idx="123">
                  <c:v>180.99668505635265</c:v>
                </c:pt>
                <c:pt idx="124">
                  <c:v>182.46820282103843</c:v>
                </c:pt>
                <c:pt idx="125">
                  <c:v>183.93972058572425</c:v>
                </c:pt>
                <c:pt idx="126">
                  <c:v>185.41123835041003</c:v>
                </c:pt>
                <c:pt idx="127">
                  <c:v>186.88275611509582</c:v>
                </c:pt>
                <c:pt idx="128">
                  <c:v>188.35427387978163</c:v>
                </c:pt>
                <c:pt idx="129">
                  <c:v>189.82579164446742</c:v>
                </c:pt>
                <c:pt idx="130">
                  <c:v>191.2973094091532</c:v>
                </c:pt>
                <c:pt idx="131">
                  <c:v>192.76882717383899</c:v>
                </c:pt>
                <c:pt idx="132">
                  <c:v>194.2403449385248</c:v>
                </c:pt>
                <c:pt idx="133">
                  <c:v>195.71186270321058</c:v>
                </c:pt>
                <c:pt idx="134">
                  <c:v>197.18338046789637</c:v>
                </c:pt>
                <c:pt idx="135">
                  <c:v>198.65489823258218</c:v>
                </c:pt>
                <c:pt idx="136">
                  <c:v>200.12641599726797</c:v>
                </c:pt>
                <c:pt idx="137">
                  <c:v>201.59793376195375</c:v>
                </c:pt>
                <c:pt idx="138">
                  <c:v>203.06945152663957</c:v>
                </c:pt>
                <c:pt idx="139">
                  <c:v>204.54096929132535</c:v>
                </c:pt>
                <c:pt idx="140">
                  <c:v>206.01248705601114</c:v>
                </c:pt>
                <c:pt idx="141">
                  <c:v>207.48400482069692</c:v>
                </c:pt>
                <c:pt idx="142">
                  <c:v>208.95552258538274</c:v>
                </c:pt>
                <c:pt idx="143">
                  <c:v>210.42704035006852</c:v>
                </c:pt>
                <c:pt idx="144">
                  <c:v>211.89855811475431</c:v>
                </c:pt>
                <c:pt idx="145">
                  <c:v>213.37007587944012</c:v>
                </c:pt>
                <c:pt idx="146">
                  <c:v>214.84159364412591</c:v>
                </c:pt>
                <c:pt idx="147">
                  <c:v>216.31311140881169</c:v>
                </c:pt>
                <c:pt idx="148">
                  <c:v>217.78462917349751</c:v>
                </c:pt>
                <c:pt idx="149">
                  <c:v>219.25614693818329</c:v>
                </c:pt>
                <c:pt idx="150">
                  <c:v>220.72766470286908</c:v>
                </c:pt>
                <c:pt idx="151">
                  <c:v>222.19918246755486</c:v>
                </c:pt>
                <c:pt idx="152">
                  <c:v>223.67070023224068</c:v>
                </c:pt>
                <c:pt idx="153">
                  <c:v>225.14221799692646</c:v>
                </c:pt>
                <c:pt idx="154">
                  <c:v>226.61373576161225</c:v>
                </c:pt>
                <c:pt idx="155">
                  <c:v>228.08525352629806</c:v>
                </c:pt>
                <c:pt idx="156">
                  <c:v>229.55677129098385</c:v>
                </c:pt>
                <c:pt idx="157">
                  <c:v>231.02828905566963</c:v>
                </c:pt>
                <c:pt idx="158">
                  <c:v>232.49980682035545</c:v>
                </c:pt>
                <c:pt idx="159">
                  <c:v>233.97132458504123</c:v>
                </c:pt>
                <c:pt idx="160">
                  <c:v>235.44284234972702</c:v>
                </c:pt>
                <c:pt idx="161">
                  <c:v>236.91436011441283</c:v>
                </c:pt>
                <c:pt idx="162">
                  <c:v>238.38587787909862</c:v>
                </c:pt>
                <c:pt idx="163">
                  <c:v>239.8573956437844</c:v>
                </c:pt>
                <c:pt idx="164">
                  <c:v>241.32891340847019</c:v>
                </c:pt>
                <c:pt idx="165">
                  <c:v>242.800431173156</c:v>
                </c:pt>
                <c:pt idx="166">
                  <c:v>244.27194893784178</c:v>
                </c:pt>
                <c:pt idx="167">
                  <c:v>245.74346670252757</c:v>
                </c:pt>
                <c:pt idx="168">
                  <c:v>247.21498446721338</c:v>
                </c:pt>
                <c:pt idx="169">
                  <c:v>248.68650223189917</c:v>
                </c:pt>
                <c:pt idx="170">
                  <c:v>250.15801999658495</c:v>
                </c:pt>
                <c:pt idx="171">
                  <c:v>251.62953776127077</c:v>
                </c:pt>
                <c:pt idx="172">
                  <c:v>253.10105552595655</c:v>
                </c:pt>
                <c:pt idx="173">
                  <c:v>254.57257329064234</c:v>
                </c:pt>
                <c:pt idx="174">
                  <c:v>256.04409105532812</c:v>
                </c:pt>
                <c:pt idx="175">
                  <c:v>257.51560882001394</c:v>
                </c:pt>
              </c:numCache>
            </c:numRef>
          </c:xVal>
          <c:yVal>
            <c:numRef>
              <c:f>'Rnl(r)'!$J$5:$J$180</c:f>
              <c:numCache>
                <c:formatCode>General</c:formatCode>
                <c:ptCount val="176"/>
                <c:pt idx="0">
                  <c:v>2.4996926232848367</c:v>
                </c:pt>
                <c:pt idx="1">
                  <c:v>1.7544432061613151</c:v>
                </c:pt>
                <c:pt idx="2">
                  <c:v>1.1570968974017559</c:v>
                </c:pt>
                <c:pt idx="3">
                  <c:v>0.68489172437502965</c:v>
                </c:pt>
                <c:pt idx="4">
                  <c:v>0.31809526549210931</c:v>
                </c:pt>
                <c:pt idx="5">
                  <c:v>3.9636763283314641E-2</c:v>
                </c:pt>
                <c:pt idx="6">
                  <c:v>-0.16521880583464174</c:v>
                </c:pt>
                <c:pt idx="7">
                  <c:v>-0.30915927734716669</c:v>
                </c:pt>
                <c:pt idx="8">
                  <c:v>-0.40308055084294792</c:v>
                </c:pt>
                <c:pt idx="9">
                  <c:v>-0.45631220743065171</c:v>
                </c:pt>
                <c:pt idx="10">
                  <c:v>-0.47681676350650437</c:v>
                </c:pt>
                <c:pt idx="11">
                  <c:v>-0.4713654842670793</c:v>
                </c:pt>
                <c:pt idx="12">
                  <c:v>-0.44569336852723124</c:v>
                </c:pt>
                <c:pt idx="13">
                  <c:v>-0.40463563685262854</c:v>
                </c:pt>
                <c:pt idx="14">
                  <c:v>-0.35224780448585341</c:v>
                </c:pt>
                <c:pt idx="15">
                  <c:v>-0.29191119609414684</c:v>
                </c:pt>
                <c:pt idx="16">
                  <c:v>-0.22642555834747738</c:v>
                </c:pt>
                <c:pt idx="17">
                  <c:v>-0.15809024636301824</c:v>
                </c:pt>
                <c:pt idx="18">
                  <c:v>-8.8775298979420242E-2</c:v>
                </c:pt>
                <c:pt idx="19">
                  <c:v>-1.9983573719101103E-2</c:v>
                </c:pt>
                <c:pt idx="20">
                  <c:v>4.7095016579982434E-2</c:v>
                </c:pt>
                <c:pt idx="21">
                  <c:v>0.11153623869457616</c:v>
                </c:pt>
                <c:pt idx="22">
                  <c:v>0.17264042169653601</c:v>
                </c:pt>
                <c:pt idx="23">
                  <c:v>0.22989675553765263</c:v>
                </c:pt>
                <c:pt idx="24">
                  <c:v>0.28295235580680789</c:v>
                </c:pt>
                <c:pt idx="25">
                  <c:v>0.33158551821155663</c:v>
                </c:pt>
                <c:pt idx="26">
                  <c:v>0.37568265171038945</c:v>
                </c:pt>
                <c:pt idx="27">
                  <c:v>0.41521843751202425</c:v>
                </c:pt>
                <c:pt idx="28">
                  <c:v>0.45023881310608749</c:v>
                </c:pt>
                <c:pt idx="29">
                  <c:v>0.48084642676179989</c:v>
                </c:pt>
                <c:pt idx="30">
                  <c:v>0.50718824912583349</c:v>
                </c:pt>
                <c:pt idx="31">
                  <c:v>0.52944506520431067</c:v>
                </c:pt>
                <c:pt idx="32">
                  <c:v>0.54782260260857307</c:v>
                </c:pt>
                <c:pt idx="33">
                  <c:v>0.56254408091196273</c:v>
                </c:pt>
                <c:pt idx="34">
                  <c:v>0.57384399269283826</c:v>
                </c:pt>
                <c:pt idx="35">
                  <c:v>0.5819629496747547</c:v>
                </c:pt>
                <c:pt idx="36">
                  <c:v>0.5871434476293188</c:v>
                </c:pt>
                <c:pt idx="37">
                  <c:v>0.58962642165964307</c:v>
                </c:pt>
                <c:pt idx="38">
                  <c:v>0.58964847938213139</c:v>
                </c:pt>
                <c:pt idx="39">
                  <c:v>0.58743971359519964</c:v>
                </c:pt>
                <c:pt idx="40">
                  <c:v>0.58322200846542516</c:v>
                </c:pt>
                <c:pt idx="41">
                  <c:v>0.57720776425354259</c:v>
                </c:pt>
                <c:pt idx="42">
                  <c:v>0.56959897530469006</c:v>
                </c:pt>
                <c:pt idx="43">
                  <c:v>0.56058660458235876</c:v>
                </c:pt>
                <c:pt idx="44">
                  <c:v>0.55035020556151504</c:v>
                </c:pt>
                <c:pt idx="45">
                  <c:v>0.53905774892740632</c:v>
                </c:pt>
                <c:pt idx="46">
                  <c:v>0.52686561735458981</c:v>
                </c:pt>
                <c:pt idx="47">
                  <c:v>0.51391873675670641</c:v>
                </c:pt>
                <c:pt idx="48">
                  <c:v>0.50035081688244776</c:v>
                </c:pt>
                <c:pt idx="49">
                  <c:v>0.48628467805950443</c:v>
                </c:pt>
                <c:pt idx="50">
                  <c:v>0.47183264432026228</c:v>
                </c:pt>
                <c:pt idx="51">
                  <c:v>0.45709698613820227</c:v>
                </c:pt>
                <c:pt idx="52">
                  <c:v>0.4421703986132281</c:v>
                </c:pt>
                <c:pt idx="53">
                  <c:v>0.42713650321304636</c:v>
                </c:pt>
                <c:pt idx="54">
                  <c:v>0.4120703631465743</c:v>
                </c:pt>
                <c:pt idx="55">
                  <c:v>0.39703900415000448</c:v>
                </c:pt>
                <c:pt idx="56">
                  <c:v>0.38210193393851327</c:v>
                </c:pt>
                <c:pt idx="57">
                  <c:v>0.36731165484484529</c:v>
                </c:pt>
                <c:pt idx="58">
                  <c:v>0.3527141652552559</c:v>
                </c:pt>
                <c:pt idx="59">
                  <c:v>0.33834944638568493</c:v>
                </c:pt>
                <c:pt idx="60">
                  <c:v>0.32425193173623368</c:v>
                </c:pt>
                <c:pt idx="61">
                  <c:v>0.31045095723740529</c:v>
                </c:pt>
                <c:pt idx="62">
                  <c:v>0.29697119067246486</c:v>
                </c:pt>
                <c:pt idx="63">
                  <c:v>0.28383303944027088</c:v>
                </c:pt>
                <c:pt idx="64">
                  <c:v>0.27105303612395371</c:v>
                </c:pt>
                <c:pt idx="65">
                  <c:v>0.25864420166339902</c:v>
                </c:pt>
                <c:pt idx="66">
                  <c:v>0.24661638620292078</c:v>
                </c:pt>
                <c:pt idx="67">
                  <c:v>0.2349765879079169</c:v>
                </c:pt>
                <c:pt idx="68">
                  <c:v>0.2237292502228205</c:v>
                </c:pt>
                <c:pt idx="69">
                  <c:v>0.21287653818362351</c:v>
                </c:pt>
                <c:pt idx="70">
                  <c:v>0.20241859450706054</c:v>
                </c:pt>
                <c:pt idx="71">
                  <c:v>0.19235377626008507</c:v>
                </c:pt>
                <c:pt idx="72">
                  <c:v>0.18267887297167526</c:v>
                </c:pt>
                <c:pt idx="73">
                  <c:v>0.17338930708793723</c:v>
                </c:pt>
                <c:pt idx="74">
                  <c:v>0.16447931769412222</c:v>
                </c:pt>
                <c:pt idx="75">
                  <c:v>0.15594212843626593</c:v>
                </c:pt>
                <c:pt idx="76">
                  <c:v>0.14777010057307843</c:v>
                </c:pt>
                <c:pt idx="77">
                  <c:v>0.13995487207754514</c:v>
                </c:pt>
                <c:pt idx="78">
                  <c:v>0.13248748368916821</c:v>
                </c:pt>
                <c:pt idx="79">
                  <c:v>0.12535849279345182</c:v>
                </c:pt>
                <c:pt idx="80">
                  <c:v>0.1185580759763768</c:v>
                </c:pt>
                <c:pt idx="81">
                  <c:v>0.11207612106934216</c:v>
                </c:pt>
                <c:pt idx="82">
                  <c:v>0.10590230946532345</c:v>
                </c:pt>
                <c:pt idx="83">
                  <c:v>0.10002618945057412</c:v>
                </c:pt>
                <c:pt idx="84">
                  <c:v>9.44372412587757E-2</c:v>
                </c:pt>
                <c:pt idx="85">
                  <c:v>8.9124934516656276E-2</c:v>
                </c:pt>
                <c:pt idx="86">
                  <c:v>8.4078778712207702E-2</c:v>
                </c:pt>
                <c:pt idx="87">
                  <c:v>7.928836727912951E-2</c:v>
                </c:pt>
                <c:pt idx="88">
                  <c:v>7.474341585429034E-2</c:v>
                </c:pt>
                <c:pt idx="89">
                  <c:v>7.043379522909636E-2</c:v>
                </c:pt>
                <c:pt idx="90">
                  <c:v>6.6349559480856343E-2</c:v>
                </c:pt>
                <c:pt idx="91">
                  <c:v>6.2480969736696777E-2</c:v>
                </c:pt>
                <c:pt idx="92">
                  <c:v>5.8818513990401201E-2</c:v>
                </c:pt>
                <c:pt idx="93">
                  <c:v>5.5352923361808914E-2</c:v>
                </c:pt>
                <c:pt idx="94">
                  <c:v>5.2075185159152E-2</c:v>
                </c:pt>
                <c:pt idx="95">
                  <c:v>4.8976553076961041E-2</c:v>
                </c:pt>
                <c:pt idx="96">
                  <c:v>4.6048554835932162E-2</c:v>
                </c:pt>
                <c:pt idx="97">
                  <c:v>4.3282997546413016E-2</c:v>
                </c:pt>
                <c:pt idx="98">
                  <c:v>4.0671971053910044E-2</c:v>
                </c:pt>
                <c:pt idx="99">
                  <c:v>3.8207849503210316E-2</c:v>
                </c:pt>
                <c:pt idx="100">
                  <c:v>3.5883291337299388E-2</c:v>
                </c:pt>
                <c:pt idx="101">
                  <c:v>3.3691237928212429E-2</c:v>
                </c:pt>
                <c:pt idx="102">
                  <c:v>3.162491101920565E-2</c:v>
                </c:pt>
                <c:pt idx="103">
                  <c:v>2.967780914113953E-2</c:v>
                </c:pt>
                <c:pt idx="104">
                  <c:v>2.7843703150658573E-2</c:v>
                </c:pt>
                <c:pt idx="105">
                  <c:v>2.6116631023579234E-2</c:v>
                </c:pt>
                <c:pt idx="106">
                  <c:v>2.449089202379549E-2</c:v>
                </c:pt>
                <c:pt idx="107">
                  <c:v>2.2961040355925274E-2</c:v>
                </c:pt>
                <c:pt idx="108">
                  <c:v>2.1521878398787178E-2</c:v>
                </c:pt>
                <c:pt idx="109">
                  <c:v>2.0168449606565327E-2</c:v>
                </c:pt>
                <c:pt idx="110">
                  <c:v>1.88960311551244E-2</c:v>
                </c:pt>
                <c:pt idx="111">
                  <c:v>1.7700126402335915E-2</c:v>
                </c:pt>
                <c:pt idx="112">
                  <c:v>1.6576457223406279E-2</c:v>
                </c:pt>
                <c:pt idx="113">
                  <c:v>1.552095627501541E-2</c:v>
                </c:pt>
                <c:pt idx="114">
                  <c:v>1.452975923552941E-2</c:v>
                </c:pt>
                <c:pt idx="115">
                  <c:v>1.359919706259924E-2</c:v>
                </c:pt>
                <c:pt idx="116">
                  <c:v>1.2725788304053227E-2</c:v>
                </c:pt>
                <c:pt idx="117">
                  <c:v>1.1906231493096794E-2</c:v>
                </c:pt>
                <c:pt idx="118">
                  <c:v>1.1137397654406238E-2</c:v>
                </c:pt>
                <c:pt idx="119">
                  <c:v>1.0416322943712041E-2</c:v>
                </c:pt>
                <c:pt idx="120">
                  <c:v>9.7402014398712163E-3</c:v>
                </c:pt>
                <c:pt idx="121">
                  <c:v>9.1063781052023885E-3</c:v>
                </c:pt>
                <c:pt idx="122">
                  <c:v>8.5123419269651952E-3</c:v>
                </c:pt>
                <c:pt idx="123">
                  <c:v>7.9557192502834051E-3</c:v>
                </c:pt>
                <c:pt idx="124">
                  <c:v>7.4342673105103601E-3</c:v>
                </c:pt>
                <c:pt idx="125">
                  <c:v>6.9458679709931024E-3</c:v>
                </c:pt>
                <c:pt idx="126">
                  <c:v>6.4885216703836381E-3</c:v>
                </c:pt>
                <c:pt idx="127">
                  <c:v>6.0603415820525463E-3</c:v>
                </c:pt>
                <c:pt idx="128">
                  <c:v>5.659547986761505E-3</c:v>
                </c:pt>
                <c:pt idx="129">
                  <c:v>5.2844628585294214E-3</c:v>
                </c:pt>
                <c:pt idx="130">
                  <c:v>4.9335046625640661E-3</c:v>
                </c:pt>
                <c:pt idx="131">
                  <c:v>4.6051833632151321E-3</c:v>
                </c:pt>
                <c:pt idx="132">
                  <c:v>4.2980956391166477E-3</c:v>
                </c:pt>
                <c:pt idx="133">
                  <c:v>4.0109203020182935E-3</c:v>
                </c:pt>
                <c:pt idx="134">
                  <c:v>3.7424139152417409E-3</c:v>
                </c:pt>
                <c:pt idx="135">
                  <c:v>3.4914066072291522E-3</c:v>
                </c:pt>
                <c:pt idx="136">
                  <c:v>3.2567980752676246E-3</c:v>
                </c:pt>
                <c:pt idx="137">
                  <c:v>3.0375537741645364E-3</c:v>
                </c:pt>
                <c:pt idx="138">
                  <c:v>2.8327012844084208E-3</c:v>
                </c:pt>
                <c:pt idx="139">
                  <c:v>2.64132685416835E-3</c:v>
                </c:pt>
                <c:pt idx="140">
                  <c:v>2.4625721093561258E-3</c:v>
                </c:pt>
                <c:pt idx="141">
                  <c:v>2.295630925894041E-3</c:v>
                </c:pt>
                <c:pt idx="142">
                  <c:v>2.1397464582890253E-3</c:v>
                </c:pt>
                <c:pt idx="143">
                  <c:v>1.9942083186085115E-3</c:v>
                </c:pt>
                <c:pt idx="144">
                  <c:v>1.8583498999784878E-3</c:v>
                </c:pt>
                <c:pt idx="145">
                  <c:v>1.7315458387758178E-3</c:v>
                </c:pt>
                <c:pt idx="146">
                  <c:v>1.613209609761609E-3</c:v>
                </c:pt>
                <c:pt idx="147">
                  <c:v>1.5027912484965812E-3</c:v>
                </c:pt>
                <c:pt idx="148">
                  <c:v>1.3997751954896497E-3</c:v>
                </c:pt>
                <c:pt idx="149">
                  <c:v>1.3036782566552441E-3</c:v>
                </c:pt>
                <c:pt idx="150">
                  <c:v>1.2140476747898481E-3</c:v>
                </c:pt>
                <c:pt idx="151">
                  <c:v>1.1304593069228126E-3</c:v>
                </c:pt>
                <c:pt idx="152">
                  <c:v>1.0525159025474653E-3</c:v>
                </c:pt>
                <c:pt idx="153">
                  <c:v>9.7984547789529736E-4</c:v>
                </c:pt>
                <c:pt idx="154">
                  <c:v>9.1209978157637988E-4</c:v>
                </c:pt>
                <c:pt idx="155">
                  <c:v>8.489528470719712E-4</c:v>
                </c:pt>
                <c:pt idx="156">
                  <c:v>7.9009962772944693E-4</c:v>
                </c:pt>
                <c:pt idx="157">
                  <c:v>7.3525471007412761E-4</c:v>
                </c:pt>
                <c:pt idx="158">
                  <c:v>6.8415110141631635E-4</c:v>
                </c:pt>
                <c:pt idx="159">
                  <c:v>6.3653908789436582E-4</c:v>
                </c:pt>
                <c:pt idx="160">
                  <c:v>5.9218515925486121E-4</c:v>
                </c:pt>
                <c:pt idx="161">
                  <c:v>5.5087099682892774E-4</c:v>
                </c:pt>
                <c:pt idx="162">
                  <c:v>5.1239252131832756E-4</c:v>
                </c:pt>
                <c:pt idx="163">
                  <c:v>4.7655899715626785E-4</c:v>
                </c:pt>
                <c:pt idx="164">
                  <c:v>4.4319219035547088E-4</c:v>
                </c:pt>
                <c:pt idx="165">
                  <c:v>4.1212557689942797E-4</c:v>
                </c:pt>
                <c:pt idx="166">
                  <c:v>3.8320359887209101E-4</c:v>
                </c:pt>
                <c:pt idx="167">
                  <c:v>3.5628096565614494E-4</c:v>
                </c:pt>
                <c:pt idx="168">
                  <c:v>3.3122199766038598E-4</c:v>
                </c:pt>
                <c:pt idx="169">
                  <c:v>3.0790001016258979E-4</c:v>
                </c:pt>
                <c:pt idx="170">
                  <c:v>2.861967349755276E-4</c:v>
                </c:pt>
                <c:pt idx="171">
                  <c:v>2.6600177776041551E-4</c:v>
                </c:pt>
                <c:pt idx="172">
                  <c:v>2.4721210892419585E-4</c:v>
                </c:pt>
                <c:pt idx="173">
                  <c:v>2.2973158614452601E-4</c:v>
                </c:pt>
                <c:pt idx="174">
                  <c:v>2.134705066694616E-4</c:v>
                </c:pt>
                <c:pt idx="175">
                  <c:v>1.9834518763738742E-4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8D8-4B4C-B374-163759E5B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3155600"/>
        <c:axId val="1"/>
      </c:scatterChart>
      <c:valAx>
        <c:axId val="1823155600"/>
        <c:scaling>
          <c:orientation val="minMax"/>
          <c:max val="17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1" u="none" strike="noStrike" kern="1200" baseline="0">
                    <a:solidFill>
                      <a:schemeClr val="tx1"/>
                    </a:solidFill>
                    <a:latin typeface="Symbol" pitchFamily="2" charset="2"/>
                    <a:ea typeface="+mn-ea"/>
                    <a:cs typeface="+mn-cs"/>
                  </a:defRPr>
                </a:pPr>
                <a:r>
                  <a:rPr lang="en-GB" sz="1600" b="0" i="1" baseline="0">
                    <a:solidFill>
                      <a:schemeClr val="tx1"/>
                    </a:solidFill>
                    <a:latin typeface="Symbol" pitchFamily="2" charset="2"/>
                  </a:rPr>
                  <a:t>r</a:t>
                </a:r>
              </a:p>
            </c:rich>
          </c:tx>
          <c:layout>
            <c:manualLayout>
              <c:xMode val="edge"/>
              <c:yMode val="edge"/>
              <c:x val="0.53640904759516517"/>
              <c:y val="0.81991341991341993"/>
            </c:manualLayout>
          </c:layout>
          <c:overlay val="0"/>
          <c:spPr>
            <a:noFill/>
            <a:ln w="25400">
              <a:noFill/>
            </a:ln>
          </c:spPr>
        </c:title>
        <c:numFmt formatCode="0.0000" sourceLinked="1"/>
        <c:majorTickMark val="in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crossAx val="1"/>
        <c:crosses val="autoZero"/>
        <c:crossBetween val="midCat"/>
        <c:majorUnit val="20"/>
      </c:valAx>
      <c:valAx>
        <c:axId val="1"/>
        <c:scaling>
          <c:orientation val="minMax"/>
          <c:max val="4"/>
        </c:scaling>
        <c:delete val="0"/>
        <c:axPos val="l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ptos Narrow"/>
                    <a:ea typeface="Aptos Narrow"/>
                    <a:cs typeface="Aptos Narrow"/>
                  </a:defRPr>
                </a:pPr>
                <a:r>
                  <a:rPr lang="en-GB" sz="1600" b="0" i="1" u="none" strike="noStrike" baseline="0">
                    <a:solidFill>
                      <a:srgbClr val="000000"/>
                    </a:solidFill>
                    <a:latin typeface="Times New Roman" pitchFamily="1" charset="0"/>
                    <a:cs typeface="Times New Roman" pitchFamily="1" charset="0"/>
                  </a:rPr>
                  <a:t>R</a:t>
                </a:r>
                <a:r>
                  <a:rPr lang="en-GB" sz="1600" b="0" i="1" u="none" strike="noStrike" baseline="-25000">
                    <a:solidFill>
                      <a:srgbClr val="000000"/>
                    </a:solidFill>
                    <a:latin typeface="Times New Roman" pitchFamily="1" charset="0"/>
                    <a:cs typeface="Times New Roman" pitchFamily="1" charset="0"/>
                  </a:rPr>
                  <a:t>n,l</a:t>
                </a:r>
              </a:p>
            </c:rich>
          </c:tx>
          <c:layout>
            <c:manualLayout>
              <c:xMode val="edge"/>
              <c:yMode val="edge"/>
              <c:x val="2.5477707006369428E-2"/>
              <c:y val="0.427429866721205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3155600"/>
        <c:crosses val="autoZero"/>
        <c:crossBetween val="midCat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9143312101910828"/>
          <c:y val="0.3594208678460647"/>
          <c:w val="0.14813706805757565"/>
          <c:h val="0.2193475815523059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7" Type="http://schemas.openxmlformats.org/officeDocument/2006/relationships/image" Target="../media/image16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Relationship Id="rId6" Type="http://schemas.openxmlformats.org/officeDocument/2006/relationships/image" Target="../media/image15.emf"/><Relationship Id="rId5" Type="http://schemas.openxmlformats.org/officeDocument/2006/relationships/image" Target="../media/image14.emf"/><Relationship Id="rId4" Type="http://schemas.openxmlformats.org/officeDocument/2006/relationships/image" Target="../media/image13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2.emf"/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vmlDrawing6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.emf"/><Relationship Id="rId3" Type="http://schemas.openxmlformats.org/officeDocument/2006/relationships/image" Target="../media/image25.emf"/><Relationship Id="rId7" Type="http://schemas.openxmlformats.org/officeDocument/2006/relationships/image" Target="../media/image29.emf"/><Relationship Id="rId12" Type="http://schemas.openxmlformats.org/officeDocument/2006/relationships/image" Target="../media/image33.emf"/><Relationship Id="rId2" Type="http://schemas.openxmlformats.org/officeDocument/2006/relationships/image" Target="../media/image24.emf"/><Relationship Id="rId1" Type="http://schemas.openxmlformats.org/officeDocument/2006/relationships/image" Target="../media/image23.emf"/><Relationship Id="rId6" Type="http://schemas.openxmlformats.org/officeDocument/2006/relationships/image" Target="../media/image28.emf"/><Relationship Id="rId11" Type="http://schemas.openxmlformats.org/officeDocument/2006/relationships/image" Target="../media/image32.emf"/><Relationship Id="rId5" Type="http://schemas.openxmlformats.org/officeDocument/2006/relationships/image" Target="../media/image27.emf"/><Relationship Id="rId10" Type="http://schemas.openxmlformats.org/officeDocument/2006/relationships/image" Target="../media/image31.emf"/><Relationship Id="rId4" Type="http://schemas.openxmlformats.org/officeDocument/2006/relationships/image" Target="../media/image26.emf"/><Relationship Id="rId9" Type="http://schemas.openxmlformats.org/officeDocument/2006/relationships/image" Target="../media/image3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131233</xdr:colOff>
          <xdr:row>0</xdr:row>
          <xdr:rowOff>122766</xdr:rowOff>
        </xdr:from>
        <xdr:to>
          <xdr:col>8</xdr:col>
          <xdr:colOff>16934</xdr:colOff>
          <xdr:row>2</xdr:row>
          <xdr:rowOff>173566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8DDB12A0-955E-A210-FEAD-5B5755DACC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601134</xdr:colOff>
      <xdr:row>3</xdr:row>
      <xdr:rowOff>101599</xdr:rowOff>
    </xdr:from>
    <xdr:ext cx="2683932" cy="553741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AEDF1DA8-0AD3-CB55-D5F4-F2AEC634C7FD}"/>
                </a:ext>
              </a:extLst>
            </xdr:cNvPr>
            <xdr:cNvSpPr txBox="1"/>
          </xdr:nvSpPr>
          <xdr:spPr>
            <a:xfrm>
              <a:off x="2633134" y="728132"/>
              <a:ext cx="2683932" cy="553741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nary>
                      <m:naryPr>
                        <m:ctrlPr>
                          <a:rPr lang="en-GB" sz="16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GB" sz="1600" b="0" i="1">
                            <a:latin typeface="Cambria Math" panose="02040503050406030204" pitchFamily="18" charset="0"/>
                          </a:rPr>
                          <m:t>0</m:t>
                        </m:r>
                      </m:sub>
                      <m:sup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𝐿</m:t>
                        </m:r>
                      </m:sup>
                      <m:e>
                        <m:func>
                          <m:funcPr>
                            <m:ctrlPr>
                              <a:rPr lang="en-GB" sz="1600" i="0">
                                <a:latin typeface="Cambria Math" panose="02040503050406030204" pitchFamily="18" charset="0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en-GB" sz="1600" i="0">
                                <a:latin typeface="Cambria Math" panose="02040503050406030204" pitchFamily="18" charset="0"/>
                              </a:rPr>
                              <m:t>sin</m:t>
                            </m:r>
                          </m:fName>
                          <m:e>
                            <m:f>
                              <m:fPr>
                                <m:ctrlPr>
                                  <a:rPr lang="en-GB" sz="1600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GB" sz="16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  <m:r>
                                  <a:rPr lang="en-GB" sz="16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𝜋</m:t>
                                </m:r>
                                <m:r>
                                  <a:rPr lang="en-GB" sz="16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𝑥</m:t>
                                </m:r>
                              </m:num>
                              <m:den>
                                <m:r>
                                  <a:rPr lang="en-GB" sz="1600" b="0" i="1">
                                    <a:latin typeface="Cambria Math" panose="02040503050406030204" pitchFamily="18" charset="0"/>
                                  </a:rPr>
                                  <m:t>𝐿</m:t>
                                </m:r>
                              </m:den>
                            </m:f>
                            <m:func>
                              <m:funcPr>
                                <m:ctrlPr>
                                  <a:rPr lang="en-GB" sz="1600" i="0">
                                    <a:latin typeface="Cambria Math" panose="02040503050406030204" pitchFamily="18" charset="0"/>
                                  </a:rPr>
                                </m:ctrlPr>
                              </m:funcPr>
                              <m:fName>
                                <m:r>
                                  <m:rPr>
                                    <m:sty m:val="p"/>
                                  </m:rPr>
                                  <a:rPr lang="en-GB" sz="1600" i="0">
                                    <a:latin typeface="Cambria Math" panose="02040503050406030204" pitchFamily="18" charset="0"/>
                                  </a:rPr>
                                  <m:t>sin</m:t>
                                </m:r>
                              </m:fName>
                              <m:e>
                                <m:f>
                                  <m:fPr>
                                    <m:ctrlPr>
                                      <a:rPr lang="en-GB" sz="16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GB" sz="1600" b="0" i="1">
                                        <a:latin typeface="Cambria Math" panose="02040503050406030204" pitchFamily="18" charset="0"/>
                                      </a:rPr>
                                      <m:t>𝑚</m:t>
                                    </m:r>
                                    <m:r>
                                      <a:rPr lang="en-GB" sz="16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𝜋</m:t>
                                    </m:r>
                                    <m:r>
                                      <a:rPr lang="en-GB" sz="16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𝑥</m:t>
                                    </m:r>
                                  </m:num>
                                  <m:den>
                                    <m:r>
                                      <a:rPr lang="en-GB" sz="1600" b="0" i="1">
                                        <a:latin typeface="Cambria Math" panose="02040503050406030204" pitchFamily="18" charset="0"/>
                                      </a:rPr>
                                      <m:t>𝐿</m:t>
                                    </m:r>
                                  </m:den>
                                </m:f>
                                <m:r>
                                  <a:rPr lang="en-GB" sz="1600" b="0" i="1">
                                    <a:latin typeface="Cambria Math" panose="02040503050406030204" pitchFamily="18" charset="0"/>
                                  </a:rPr>
                                  <m:t>𝑑𝑥</m:t>
                                </m:r>
                                <m:r>
                                  <a:rPr lang="en-GB" sz="1600" b="0" i="1">
                                    <a:latin typeface="Cambria Math" panose="02040503050406030204" pitchFamily="18" charset="0"/>
                                  </a:rPr>
                                  <m:t>=</m:t>
                                </m:r>
                                <m:f>
                                  <m:fPr>
                                    <m:ctrlPr>
                                      <a:rPr lang="en-GB" sz="16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GB" sz="1600" b="0" i="1">
                                        <a:latin typeface="Cambria Math" panose="02040503050406030204" pitchFamily="18" charset="0"/>
                                      </a:rPr>
                                      <m:t>𝐿</m:t>
                                    </m:r>
                                  </m:num>
                                  <m:den>
                                    <m:r>
                                      <a:rPr lang="en-GB" sz="1600" b="0" i="1">
                                        <a:latin typeface="Cambria Math" panose="02040503050406030204" pitchFamily="18" charset="0"/>
                                      </a:rPr>
                                      <m:t>2</m:t>
                                    </m:r>
                                  </m:den>
                                </m:f>
                                <m:sSub>
                                  <m:sSubPr>
                                    <m:ctrlPr>
                                      <a:rPr lang="en-GB" sz="16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GB" sz="16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𝛿</m:t>
                                    </m:r>
                                  </m:e>
                                  <m:sub>
                                    <m:r>
                                      <a:rPr lang="en-GB" sz="1600" b="0" i="1">
                                        <a:latin typeface="Cambria Math" panose="02040503050406030204" pitchFamily="18" charset="0"/>
                                      </a:rPr>
                                      <m:t>𝑛𝑚</m:t>
                                    </m:r>
                                  </m:sub>
                                </m:sSub>
                              </m:e>
                            </m:func>
                          </m:e>
                        </m:func>
                      </m:e>
                    </m:nary>
                  </m:oMath>
                </m:oMathPara>
              </a14:m>
              <a:endParaRPr lang="en-GB" sz="16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AEDF1DA8-0AD3-CB55-D5F4-F2AEC634C7FD}"/>
                </a:ext>
              </a:extLst>
            </xdr:cNvPr>
            <xdr:cNvSpPr txBox="1"/>
          </xdr:nvSpPr>
          <xdr:spPr>
            <a:xfrm>
              <a:off x="2633134" y="728132"/>
              <a:ext cx="2683932" cy="553741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GB" sz="1600" i="0">
                  <a:latin typeface="Cambria Math" panose="02040503050406030204" pitchFamily="18" charset="0"/>
                </a:rPr>
                <a:t>∫24_</a:t>
              </a:r>
              <a:r>
                <a:rPr lang="en-GB" sz="1600" b="0" i="0">
                  <a:latin typeface="Cambria Math" panose="02040503050406030204" pitchFamily="18" charset="0"/>
                </a:rPr>
                <a:t>0^𝐿▒</a:t>
              </a:r>
              <a:r>
                <a:rPr lang="en-GB" sz="1600" i="0">
                  <a:latin typeface="Cambria Math" panose="02040503050406030204" pitchFamily="18" charset="0"/>
                </a:rPr>
                <a:t>sin⁡〖</a:t>
              </a:r>
              <a:r>
                <a:rPr lang="en-GB" sz="1600" b="0" i="0">
                  <a:latin typeface="Cambria Math" panose="02040503050406030204" pitchFamily="18" charset="0"/>
                </a:rPr>
                <a:t>𝑛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𝜋𝑥/</a:t>
              </a:r>
              <a:r>
                <a:rPr lang="en-GB" sz="1600" b="0" i="0">
                  <a:latin typeface="Cambria Math" panose="02040503050406030204" pitchFamily="18" charset="0"/>
                </a:rPr>
                <a:t>𝐿  </a:t>
              </a:r>
              <a:r>
                <a:rPr lang="en-GB" sz="1600" i="0">
                  <a:latin typeface="Cambria Math" panose="02040503050406030204" pitchFamily="18" charset="0"/>
                </a:rPr>
                <a:t>sin⁡〖</a:t>
              </a:r>
              <a:r>
                <a:rPr lang="en-GB" sz="1600" b="0" i="0">
                  <a:latin typeface="Cambria Math" panose="02040503050406030204" pitchFamily="18" charset="0"/>
                </a:rPr>
                <a:t>𝑚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𝜋𝑥/</a:t>
              </a:r>
              <a:r>
                <a:rPr lang="en-GB" sz="1600" b="0" i="0">
                  <a:latin typeface="Cambria Math" panose="02040503050406030204" pitchFamily="18" charset="0"/>
                </a:rPr>
                <a:t>𝐿 𝑑𝑥=𝐿/2 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𝛿_</a:t>
              </a:r>
              <a:r>
                <a:rPr lang="en-GB" sz="1600" b="0" i="0">
                  <a:latin typeface="Cambria Math" panose="02040503050406030204" pitchFamily="18" charset="0"/>
                </a:rPr>
                <a:t>𝑛𝑚 〗 〗 </a:t>
              </a:r>
              <a:endParaRPr lang="en-GB" sz="1600"/>
            </a:p>
          </xdr:txBody>
        </xdr:sp>
      </mc:Fallback>
    </mc:AlternateContent>
    <xdr:clientData/>
  </xdr:oneCellAnchor>
  <xdr:oneCellAnchor>
    <xdr:from>
      <xdr:col>4</xdr:col>
      <xdr:colOff>173567</xdr:colOff>
      <xdr:row>6</xdr:row>
      <xdr:rowOff>110066</xdr:rowOff>
    </xdr:from>
    <xdr:ext cx="1974067" cy="553741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5F6D5BE-BC7B-309A-B72B-DBBC15555A38}"/>
                </a:ext>
              </a:extLst>
            </xdr:cNvPr>
            <xdr:cNvSpPr txBox="1"/>
          </xdr:nvSpPr>
          <xdr:spPr>
            <a:xfrm>
              <a:off x="2882900" y="1176866"/>
              <a:ext cx="1974067" cy="553741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nary>
                      <m:naryPr>
                        <m:ctrlPr>
                          <a:rPr lang="en-GB" sz="16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GB" sz="1600" b="0" i="1">
                            <a:latin typeface="Cambria Math" panose="02040503050406030204" pitchFamily="18" charset="0"/>
                          </a:rPr>
                          <m:t>0</m:t>
                        </m:r>
                      </m:sub>
                      <m:sup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𝐿</m:t>
                        </m:r>
                      </m:sup>
                      <m:e>
                        <m:sSubSup>
                          <m:sSubSupPr>
                            <m:ctrlPr>
                              <a:rPr lang="en-GB" sz="16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GB" sz="16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𝜓</m:t>
                            </m:r>
                          </m:e>
                          <m:sub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  <m:sup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∗</m:t>
                            </m:r>
                          </m:sup>
                        </m:sSubSup>
                        <m:d>
                          <m:dPr>
                            <m:ctrlPr>
                              <a:rPr lang="en-GB" sz="16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e>
                        </m:d>
                        <m:sSub>
                          <m:sSubPr>
                            <m:ctrlPr>
                              <a:rPr lang="en-GB" sz="16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sz="16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𝜓</m:t>
                            </m:r>
                          </m:e>
                          <m:sub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  <m:d>
                          <m:dPr>
                            <m:ctrlPr>
                              <a:rPr lang="en-GB" sz="16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e>
                        </m:d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𝑑𝑥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=1</m:t>
                        </m:r>
                      </m:e>
                    </m:nary>
                  </m:oMath>
                </m:oMathPara>
              </a14:m>
              <a:endParaRPr lang="en-GB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5F6D5BE-BC7B-309A-B72B-DBBC15555A38}"/>
                </a:ext>
              </a:extLst>
            </xdr:cNvPr>
            <xdr:cNvSpPr txBox="1"/>
          </xdr:nvSpPr>
          <xdr:spPr>
            <a:xfrm>
              <a:off x="2882900" y="1176866"/>
              <a:ext cx="1974067" cy="553741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600" i="0">
                  <a:latin typeface="Cambria Math" panose="02040503050406030204" pitchFamily="18" charset="0"/>
                </a:rPr>
                <a:t>∫24_</a:t>
              </a:r>
              <a:r>
                <a:rPr lang="en-GB" sz="1600" b="0" i="0">
                  <a:latin typeface="Cambria Math" panose="02040503050406030204" pitchFamily="18" charset="0"/>
                </a:rPr>
                <a:t>0^𝐿▒〖</a:t>
              </a:r>
              <a:r>
                <a:rPr lang="en-GB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𝜓_</a:t>
              </a:r>
              <a:r>
                <a:rPr lang="en-GB" sz="1600" b="0" i="0">
                  <a:latin typeface="Cambria Math" panose="02040503050406030204" pitchFamily="18" charset="0"/>
                </a:rPr>
                <a:t>𝑛^∗ (𝑥) </a:t>
              </a:r>
              <a:r>
                <a:rPr lang="en-GB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𝜓_</a:t>
              </a:r>
              <a:r>
                <a:rPr lang="en-GB" sz="1600" b="0" i="0">
                  <a:latin typeface="Cambria Math" panose="02040503050406030204" pitchFamily="18" charset="0"/>
                </a:rPr>
                <a:t>𝑛 (𝑥)𝑑𝑥=1〗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2</xdr:col>
      <xdr:colOff>546099</xdr:colOff>
      <xdr:row>14</xdr:row>
      <xdr:rowOff>118532</xdr:rowOff>
    </xdr:from>
    <xdr:ext cx="771173" cy="42011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B3B21CA7-9BE5-E899-FFEA-6021952EE8D3}"/>
                </a:ext>
              </a:extLst>
            </xdr:cNvPr>
            <xdr:cNvSpPr txBox="1"/>
          </xdr:nvSpPr>
          <xdr:spPr>
            <a:xfrm>
              <a:off x="1900766" y="2861732"/>
              <a:ext cx="771173" cy="42011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r>
                      <a:rPr lang="en-GB" sz="1600" b="0" i="1">
                        <a:latin typeface="Cambria Math" panose="02040503050406030204" pitchFamily="18" charset="0"/>
                      </a:rPr>
                      <m:t>𝑧</m:t>
                    </m:r>
                    <m:r>
                      <a:rPr lang="en-GB" sz="16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GB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𝑥</m:t>
                        </m:r>
                      </m:num>
                      <m:den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𝐿</m:t>
                        </m:r>
                      </m:den>
                    </m:f>
                  </m:oMath>
                </m:oMathPara>
              </a14:m>
              <a:endParaRPr lang="en-GB" sz="1600"/>
            </a:p>
          </xdr:txBody>
        </xdr:sp>
      </mc:Choice>
      <mc:Fallback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B3B21CA7-9BE5-E899-FFEA-6021952EE8D3}"/>
                </a:ext>
              </a:extLst>
            </xdr:cNvPr>
            <xdr:cNvSpPr txBox="1"/>
          </xdr:nvSpPr>
          <xdr:spPr>
            <a:xfrm>
              <a:off x="1900766" y="2861732"/>
              <a:ext cx="771173" cy="42011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600" b="0" i="0">
                  <a:latin typeface="Cambria Math" panose="02040503050406030204" pitchFamily="18" charset="0"/>
                </a:rPr>
                <a:t>𝑧=𝑛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𝜋𝑥/</a:t>
              </a:r>
              <a:r>
                <a:rPr lang="en-GB" sz="1600" b="0" i="0">
                  <a:latin typeface="Cambria Math" panose="02040503050406030204" pitchFamily="18" charset="0"/>
                </a:rPr>
                <a:t>𝐿</a:t>
              </a:r>
              <a:endParaRPr lang="en-GB" sz="1600"/>
            </a:p>
          </xdr:txBody>
        </xdr:sp>
      </mc:Fallback>
    </mc:AlternateContent>
    <xdr:clientData/>
  </xdr:oneCellAnchor>
  <xdr:oneCellAnchor>
    <xdr:from>
      <xdr:col>4</xdr:col>
      <xdr:colOff>376767</xdr:colOff>
      <xdr:row>14</xdr:row>
      <xdr:rowOff>110066</xdr:rowOff>
    </xdr:from>
    <xdr:ext cx="1047659" cy="42011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040D24B-1973-ED4A-A4F5-A74CA269B7A4}"/>
                </a:ext>
              </a:extLst>
            </xdr:cNvPr>
            <xdr:cNvSpPr txBox="1"/>
          </xdr:nvSpPr>
          <xdr:spPr>
            <a:xfrm>
              <a:off x="3086100" y="2853266"/>
              <a:ext cx="1047659" cy="42011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en-GB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</m:num>
                      <m:den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𝐿</m:t>
                        </m:r>
                      </m:den>
                    </m:f>
                    <m:r>
                      <a:rPr lang="en-GB" sz="1600" b="0" i="1">
                        <a:latin typeface="Cambria Math" panose="02040503050406030204" pitchFamily="18" charset="0"/>
                      </a:rPr>
                      <m:t>𝑑𝑥</m:t>
                    </m:r>
                    <m:r>
                      <a:rPr lang="en-GB" sz="16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1600" b="0" i="1">
                        <a:latin typeface="Cambria Math" panose="02040503050406030204" pitchFamily="18" charset="0"/>
                      </a:rPr>
                      <m:t>𝑑𝑧</m:t>
                    </m:r>
                  </m:oMath>
                </m:oMathPara>
              </a14:m>
              <a:endParaRPr lang="en-GB" sz="1600"/>
            </a:p>
          </xdr:txBody>
        </xdr:sp>
      </mc:Choice>
      <mc:Fallback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040D24B-1973-ED4A-A4F5-A74CA269B7A4}"/>
                </a:ext>
              </a:extLst>
            </xdr:cNvPr>
            <xdr:cNvSpPr txBox="1"/>
          </xdr:nvSpPr>
          <xdr:spPr>
            <a:xfrm>
              <a:off x="3086100" y="2853266"/>
              <a:ext cx="1047659" cy="42011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600" b="0" i="0">
                  <a:latin typeface="Cambria Math" panose="02040503050406030204" pitchFamily="18" charset="0"/>
                </a:rPr>
                <a:t>𝑛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𝜋/</a:t>
              </a:r>
              <a:r>
                <a:rPr lang="en-GB" sz="1600" b="0" i="0">
                  <a:latin typeface="Cambria Math" panose="02040503050406030204" pitchFamily="18" charset="0"/>
                </a:rPr>
                <a:t>𝐿 𝑑𝑥=𝑑𝑧</a:t>
              </a:r>
              <a:endParaRPr lang="en-GB" sz="1600"/>
            </a:p>
          </xdr:txBody>
        </xdr:sp>
      </mc:Fallback>
    </mc:AlternateContent>
    <xdr:clientData/>
  </xdr:oneCellAnchor>
  <xdr:oneCellAnchor>
    <xdr:from>
      <xdr:col>7</xdr:col>
      <xdr:colOff>33867</xdr:colOff>
      <xdr:row>14</xdr:row>
      <xdr:rowOff>101600</xdr:rowOff>
    </xdr:from>
    <xdr:ext cx="1047658" cy="46102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1759F2D2-F900-7546-98E7-CA3B8D2F0800}"/>
                </a:ext>
              </a:extLst>
            </xdr:cNvPr>
            <xdr:cNvSpPr txBox="1"/>
          </xdr:nvSpPr>
          <xdr:spPr>
            <a:xfrm>
              <a:off x="4775200" y="2844800"/>
              <a:ext cx="1047658" cy="461024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r>
                      <a:rPr lang="en-GB" sz="1600" b="0" i="1">
                        <a:latin typeface="Cambria Math" panose="02040503050406030204" pitchFamily="18" charset="0"/>
                      </a:rPr>
                      <m:t>𝑑𝑥</m:t>
                    </m:r>
                    <m:r>
                      <a:rPr lang="en-GB" sz="16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GB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𝐿</m:t>
                        </m:r>
                      </m:num>
                      <m:den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</m:den>
                    </m:f>
                    <m:r>
                      <a:rPr lang="en-GB" sz="1600" b="0" i="1">
                        <a:latin typeface="Cambria Math" panose="02040503050406030204" pitchFamily="18" charset="0"/>
                      </a:rPr>
                      <m:t>𝑑𝑧</m:t>
                    </m:r>
                  </m:oMath>
                </m:oMathPara>
              </a14:m>
              <a:endParaRPr lang="en-GB" sz="1600"/>
            </a:p>
          </xdr:txBody>
        </xdr:sp>
      </mc:Choice>
      <mc:Fallback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1759F2D2-F900-7546-98E7-CA3B8D2F0800}"/>
                </a:ext>
              </a:extLst>
            </xdr:cNvPr>
            <xdr:cNvSpPr txBox="1"/>
          </xdr:nvSpPr>
          <xdr:spPr>
            <a:xfrm>
              <a:off x="4775200" y="2844800"/>
              <a:ext cx="1047658" cy="461024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600" b="0" i="0">
                  <a:latin typeface="Cambria Math" panose="02040503050406030204" pitchFamily="18" charset="0"/>
                </a:rPr>
                <a:t>𝑑𝑥=𝐿/𝑛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 </a:t>
              </a:r>
              <a:r>
                <a:rPr lang="en-GB" sz="1600" b="0" i="0">
                  <a:latin typeface="Cambria Math" panose="02040503050406030204" pitchFamily="18" charset="0"/>
                </a:rPr>
                <a:t>𝑑𝑧</a:t>
              </a:r>
              <a:endParaRPr lang="en-GB" sz="1600"/>
            </a:p>
          </xdr:txBody>
        </xdr:sp>
      </mc:Fallback>
    </mc:AlternateContent>
    <xdr:clientData/>
  </xdr:oneCellAnchor>
  <xdr:oneCellAnchor>
    <xdr:from>
      <xdr:col>3</xdr:col>
      <xdr:colOff>292100</xdr:colOff>
      <xdr:row>18</xdr:row>
      <xdr:rowOff>135466</xdr:rowOff>
    </xdr:from>
    <xdr:ext cx="2639184" cy="53360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CBAE84D3-CFD8-5C0B-631A-53B603DC0E3E}"/>
                </a:ext>
              </a:extLst>
            </xdr:cNvPr>
            <xdr:cNvSpPr txBox="1"/>
          </xdr:nvSpPr>
          <xdr:spPr>
            <a:xfrm>
              <a:off x="2324100" y="3259666"/>
              <a:ext cx="2639184" cy="533608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en-GB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𝐿</m:t>
                        </m:r>
                      </m:num>
                      <m:den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</m:den>
                    </m:f>
                    <m:nary>
                      <m:naryPr>
                        <m:ctrlPr>
                          <a:rPr lang="en-GB" sz="16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GB" sz="1600" b="0" i="1">
                            <a:latin typeface="Cambria Math" panose="02040503050406030204" pitchFamily="18" charset="0"/>
                          </a:rPr>
                          <m:t>0</m:t>
                        </m:r>
                      </m:sub>
                      <m:sup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</m:sup>
                      <m:e>
                        <m:sSup>
                          <m:sSupPr>
                            <m:ctrlPr>
                              <a:rPr lang="en-GB" sz="16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𝑠𝑖𝑛</m:t>
                            </m:r>
                          </m:e>
                          <m:sup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𝑧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𝑑𝑧</m:t>
                        </m:r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=</m:t>
                        </m:r>
                        <m:f>
                          <m:fPr>
                            <m:ctrlPr>
                              <a:rPr lang="en-GB" sz="16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𝐿</m:t>
                            </m:r>
                          </m:num>
                          <m:den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GB" sz="16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𝜋</m:t>
                            </m:r>
                          </m:den>
                        </m:f>
                        <m:f>
                          <m:fPr>
                            <m:ctrlPr>
                              <a:rPr lang="en-GB" sz="16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GB" sz="16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𝜋</m:t>
                            </m:r>
                          </m:num>
                          <m:den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den>
                        </m:f>
                        <m:r>
                          <a:rPr lang="en-GB" sz="1600" b="0" i="1">
                            <a:latin typeface="Cambria Math" panose="02040503050406030204" pitchFamily="18" charset="0"/>
                          </a:rPr>
                          <m:t>=</m:t>
                        </m:r>
                        <m:f>
                          <m:fPr>
                            <m:ctrlPr>
                              <a:rPr lang="en-GB" sz="16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𝐿</m:t>
                            </m:r>
                          </m:num>
                          <m:den>
                            <m:r>
                              <a:rPr lang="en-GB" sz="16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den>
                        </m:f>
                      </m:e>
                    </m:nary>
                  </m:oMath>
                </m:oMathPara>
              </a14:m>
              <a:endParaRPr lang="en-GB" sz="1600"/>
            </a:p>
          </xdr:txBody>
        </xdr:sp>
      </mc:Choice>
      <mc:Fallback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CBAE84D3-CFD8-5C0B-631A-53B603DC0E3E}"/>
                </a:ext>
              </a:extLst>
            </xdr:cNvPr>
            <xdr:cNvSpPr txBox="1"/>
          </xdr:nvSpPr>
          <xdr:spPr>
            <a:xfrm>
              <a:off x="2324100" y="3259666"/>
              <a:ext cx="2639184" cy="533608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600" b="0" i="0">
                  <a:latin typeface="Cambria Math" panose="02040503050406030204" pitchFamily="18" charset="0"/>
                </a:rPr>
                <a:t>𝐿/𝑛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 </a:t>
              </a:r>
              <a:r>
                <a:rPr lang="en-GB" sz="1600" i="0">
                  <a:latin typeface="Cambria Math" panose="02040503050406030204" pitchFamily="18" charset="0"/>
                </a:rPr>
                <a:t>∫24_</a:t>
              </a:r>
              <a:r>
                <a:rPr lang="en-GB" sz="1600" b="0" i="0">
                  <a:latin typeface="Cambria Math" panose="02040503050406030204" pitchFamily="18" charset="0"/>
                </a:rPr>
                <a:t>0^𝑛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𝜋▒〖〖</a:t>
              </a:r>
              <a:r>
                <a:rPr lang="en-GB" sz="1600" b="0" i="0">
                  <a:latin typeface="Cambria Math" panose="02040503050406030204" pitchFamily="18" charset="0"/>
                </a:rPr>
                <a:t>𝑠𝑖𝑛〗^2 𝑧 𝑑𝑧=𝐿/𝑛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  </a:t>
              </a:r>
              <a:r>
                <a:rPr lang="en-GB" sz="1600" b="0" i="0">
                  <a:latin typeface="Cambria Math" panose="02040503050406030204" pitchFamily="18" charset="0"/>
                </a:rPr>
                <a:t>𝑛</a:t>
              </a:r>
              <a:r>
                <a:rPr lang="en-GB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𝜋/</a:t>
              </a:r>
              <a:r>
                <a:rPr lang="en-GB" sz="1600" b="0" i="0">
                  <a:latin typeface="Cambria Math" panose="02040503050406030204" pitchFamily="18" charset="0"/>
                </a:rPr>
                <a:t>2=𝐿/2〗</a:t>
              </a:r>
              <a:endParaRPr lang="en-GB" sz="1600"/>
            </a:p>
          </xdr:txBody>
        </xdr:sp>
      </mc:Fallback>
    </mc:AlternateContent>
    <xdr:clientData/>
  </xdr:oneCellAnchor>
  <xdr:oneCellAnchor>
    <xdr:from>
      <xdr:col>3</xdr:col>
      <xdr:colOff>338666</xdr:colOff>
      <xdr:row>22</xdr:row>
      <xdr:rowOff>152399</xdr:rowOff>
    </xdr:from>
    <xdr:ext cx="709168" cy="40190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1692B991-ADAD-C34E-2E09-4AA1C1FEC262}"/>
                </a:ext>
              </a:extLst>
            </xdr:cNvPr>
            <xdr:cNvSpPr txBox="1"/>
          </xdr:nvSpPr>
          <xdr:spPr>
            <a:xfrm>
              <a:off x="2370666" y="3987799"/>
              <a:ext cx="709168" cy="40190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sSup>
                      <m:sSupPr>
                        <m:ctrlPr>
                          <a:rPr lang="en-GB" sz="14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GB" sz="1400" b="0" i="1">
                            <a:latin typeface="Cambria Math" panose="02040503050406030204" pitchFamily="18" charset="0"/>
                          </a:rPr>
                          <m:t>𝐵</m:t>
                        </m:r>
                      </m:e>
                      <m:sup>
                        <m:r>
                          <a:rPr lang="en-GB" sz="14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  <m:f>
                      <m:fPr>
                        <m:ctrlPr>
                          <a:rPr lang="en-GB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400" b="0" i="1">
                            <a:latin typeface="Cambria Math" panose="02040503050406030204" pitchFamily="18" charset="0"/>
                          </a:rPr>
                          <m:t>𝐿</m:t>
                        </m:r>
                      </m:num>
                      <m:den>
                        <m:r>
                          <a:rPr lang="en-GB" sz="1400" b="0" i="1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  <m:r>
                      <a:rPr lang="en-GB" sz="1400" b="0" i="1">
                        <a:latin typeface="Cambria Math" panose="02040503050406030204" pitchFamily="18" charset="0"/>
                      </a:rPr>
                      <m:t>=1</m:t>
                    </m:r>
                  </m:oMath>
                </m:oMathPara>
              </a14:m>
              <a:endParaRPr lang="en-GB" sz="1400"/>
            </a:p>
          </xdr:txBody>
        </xdr:sp>
      </mc:Choice>
      <mc:Fallback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1692B991-ADAD-C34E-2E09-4AA1C1FEC262}"/>
                </a:ext>
              </a:extLst>
            </xdr:cNvPr>
            <xdr:cNvSpPr txBox="1"/>
          </xdr:nvSpPr>
          <xdr:spPr>
            <a:xfrm>
              <a:off x="2370666" y="3987799"/>
              <a:ext cx="709168" cy="401905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400" b="0" i="0">
                  <a:latin typeface="Cambria Math" panose="02040503050406030204" pitchFamily="18" charset="0"/>
                </a:rPr>
                <a:t>𝐵^2  𝐿/2=1</a:t>
              </a:r>
              <a:endParaRPr lang="en-GB" sz="1400"/>
            </a:p>
          </xdr:txBody>
        </xdr:sp>
      </mc:Fallback>
    </mc:AlternateContent>
    <xdr:clientData/>
  </xdr:oneCellAnchor>
  <xdr:oneCellAnchor>
    <xdr:from>
      <xdr:col>6</xdr:col>
      <xdr:colOff>203200</xdr:colOff>
      <xdr:row>22</xdr:row>
      <xdr:rowOff>126999</xdr:rowOff>
    </xdr:from>
    <xdr:ext cx="800539" cy="43839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EF2A8256-50D5-C14A-B058-64F9EA1A1616}"/>
                </a:ext>
              </a:extLst>
            </xdr:cNvPr>
            <xdr:cNvSpPr txBox="1"/>
          </xdr:nvSpPr>
          <xdr:spPr>
            <a:xfrm>
              <a:off x="4267200" y="3962399"/>
              <a:ext cx="800539" cy="43839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r>
                      <a:rPr lang="en-GB" sz="1400" i="1">
                        <a:latin typeface="Cambria Math" panose="02040503050406030204" pitchFamily="18" charset="0"/>
                      </a:rPr>
                      <m:t>𝐵</m:t>
                    </m:r>
                    <m:r>
                      <a:rPr lang="en-GB" sz="14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GB" sz="14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type m:val="skw"/>
                            <m:ctrlPr>
                              <a:rPr lang="en-GB" sz="14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GB" sz="14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num>
                          <m:den>
                            <m:r>
                              <a:rPr lang="en-GB" sz="1400" b="0" i="1">
                                <a:latin typeface="Cambria Math" panose="02040503050406030204" pitchFamily="18" charset="0"/>
                              </a:rPr>
                              <m:t>𝐿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GB" sz="1400"/>
            </a:p>
          </xdr:txBody>
        </xdr:sp>
      </mc:Choice>
      <mc:Fallback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EF2A8256-50D5-C14A-B058-64F9EA1A1616}"/>
                </a:ext>
              </a:extLst>
            </xdr:cNvPr>
            <xdr:cNvSpPr txBox="1"/>
          </xdr:nvSpPr>
          <xdr:spPr>
            <a:xfrm>
              <a:off x="4267200" y="3962399"/>
              <a:ext cx="800539" cy="43839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400" i="0">
                  <a:latin typeface="Cambria Math" panose="02040503050406030204" pitchFamily="18" charset="0"/>
                </a:rPr>
                <a:t>𝐵</a:t>
              </a:r>
              <a:r>
                <a:rPr lang="en-GB" sz="1400" b="0" i="0">
                  <a:latin typeface="Cambria Math" panose="02040503050406030204" pitchFamily="18" charset="0"/>
                </a:rPr>
                <a:t>=√(2⁄𝐿)</a:t>
              </a:r>
              <a:endParaRPr lang="en-GB" sz="1400"/>
            </a:p>
          </xdr:txBody>
        </xdr:sp>
      </mc:Fallback>
    </mc:AlternateContent>
    <xdr:clientData/>
  </xdr:oneCellAnchor>
  <xdr:oneCellAnchor>
    <xdr:from>
      <xdr:col>2</xdr:col>
      <xdr:colOff>313265</xdr:colOff>
      <xdr:row>10</xdr:row>
      <xdr:rowOff>59266</xdr:rowOff>
    </xdr:from>
    <xdr:ext cx="4038601" cy="48449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E76DA169-D87F-5B15-1F8E-EDE71F1F5C32}"/>
                </a:ext>
              </a:extLst>
            </xdr:cNvPr>
            <xdr:cNvSpPr txBox="1"/>
          </xdr:nvSpPr>
          <xdr:spPr>
            <a:xfrm>
              <a:off x="1667932" y="2091266"/>
              <a:ext cx="4038601" cy="484492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nary>
                      <m:naryPr>
                        <m:ctrlPr>
                          <a:rPr lang="en-GB" sz="14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GB" sz="1400" b="0" i="1">
                            <a:latin typeface="Cambria Math" panose="02040503050406030204" pitchFamily="18" charset="0"/>
                          </a:rPr>
                          <m:t>0</m:t>
                        </m:r>
                      </m:sub>
                      <m:sup>
                        <m:r>
                          <a:rPr lang="en-GB" sz="1400" b="0" i="1">
                            <a:latin typeface="Cambria Math" panose="02040503050406030204" pitchFamily="18" charset="0"/>
                          </a:rPr>
                          <m:t>𝐿</m:t>
                        </m:r>
                      </m:sup>
                      <m:e>
                        <m:func>
                          <m:funcPr>
                            <m:ctrlPr>
                              <a:rPr lang="en-GB" sz="1400" b="0" i="1">
                                <a:latin typeface="Cambria Math" panose="02040503050406030204" pitchFamily="18" charset="0"/>
                              </a:rPr>
                            </m:ctrlPr>
                          </m:funcPr>
                          <m:fName>
                            <m:r>
                              <a:rPr lang="en-GB" sz="1400" b="0" i="1">
                                <a:latin typeface="Cambria Math" panose="02040503050406030204" pitchFamily="18" charset="0"/>
                              </a:rPr>
                              <m:t>𝐵</m:t>
                            </m:r>
                            <m:r>
                              <a:rPr lang="en-GB" sz="1400" b="0" i="1">
                                <a:latin typeface="Cambria Math" panose="02040503050406030204" pitchFamily="18" charset="0"/>
                              </a:rPr>
                              <m:t>.</m:t>
                            </m:r>
                            <m:r>
                              <m:rPr>
                                <m:sty m:val="p"/>
                              </m:rPr>
                              <a:rPr lang="en-GB" sz="1400" i="0">
                                <a:latin typeface="Cambria Math" panose="02040503050406030204" pitchFamily="18" charset="0"/>
                              </a:rPr>
                              <m:t>sin</m:t>
                            </m:r>
                          </m:fName>
                          <m:e>
                            <m:f>
                              <m:fPr>
                                <m:ctrlPr>
                                  <a:rPr lang="en-GB" sz="1400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GB" sz="14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  <m:r>
                                  <a:rPr lang="en-GB" sz="14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𝜋</m:t>
                                </m:r>
                                <m:r>
                                  <a:rPr lang="en-GB" sz="14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𝑥</m:t>
                                </m:r>
                              </m:num>
                              <m:den>
                                <m:r>
                                  <a:rPr lang="en-GB" sz="1400" b="0" i="1">
                                    <a:latin typeface="Cambria Math" panose="02040503050406030204" pitchFamily="18" charset="0"/>
                                  </a:rPr>
                                  <m:t>𝐿</m:t>
                                </m:r>
                              </m:den>
                            </m:f>
                            <m:func>
                              <m:funcPr>
                                <m:ctrlPr>
                                  <a:rPr lang="en-GB" sz="1400" b="0" i="0">
                                    <a:latin typeface="Cambria Math" panose="02040503050406030204" pitchFamily="18" charset="0"/>
                                  </a:rPr>
                                </m:ctrlPr>
                              </m:funcPr>
                              <m:fName>
                                <m:r>
                                  <m:rPr>
                                    <m:sty m:val="p"/>
                                  </m:rPr>
                                  <a:rPr lang="en-GB" sz="1400" b="0" i="0">
                                    <a:latin typeface="Cambria Math" panose="02040503050406030204" pitchFamily="18" charset="0"/>
                                  </a:rPr>
                                  <m:t>B</m:t>
                                </m:r>
                                <m:r>
                                  <a:rPr lang="en-GB" sz="1400" b="0" i="0">
                                    <a:latin typeface="Cambria Math" panose="02040503050406030204" pitchFamily="18" charset="0"/>
                                  </a:rPr>
                                  <m:t>.</m:t>
                                </m:r>
                                <m:r>
                                  <m:rPr>
                                    <m:sty m:val="p"/>
                                  </m:rPr>
                                  <a:rPr lang="en-GB" sz="1400" i="0">
                                    <a:latin typeface="Cambria Math" panose="02040503050406030204" pitchFamily="18" charset="0"/>
                                  </a:rPr>
                                  <m:t>sin</m:t>
                                </m:r>
                              </m:fName>
                              <m:e>
                                <m:f>
                                  <m:fPr>
                                    <m:ctrlP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  <m:t>𝑛</m:t>
                                    </m:r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𝜋</m:t>
                                    </m:r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𝑥</m:t>
                                    </m:r>
                                  </m:num>
                                  <m:den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  <m:t>𝐿</m:t>
                                    </m:r>
                                  </m:den>
                                </m:f>
                                <m:r>
                                  <a:rPr lang="en-GB" sz="1400" b="0" i="1">
                                    <a:latin typeface="Cambria Math" panose="02040503050406030204" pitchFamily="18" charset="0"/>
                                  </a:rPr>
                                  <m:t>𝑑𝑥</m:t>
                                </m:r>
                                <m:r>
                                  <a:rPr lang="en-GB" sz="1400" b="0" i="1">
                                    <a:latin typeface="Cambria Math" panose="02040503050406030204" pitchFamily="18" charset="0"/>
                                  </a:rPr>
                                  <m:t>=</m:t>
                                </m:r>
                                <m:sSup>
                                  <m:sSupPr>
                                    <m:ctrlP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  <m:t>𝐵</m:t>
                                    </m:r>
                                  </m:e>
                                  <m:sup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  <m:t>2</m:t>
                                    </m:r>
                                  </m:sup>
                                </m:sSup>
                                <m:nary>
                                  <m:naryPr>
                                    <m:ctrlP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naryPr>
                                  <m:sub>
                                    <m:r>
                                      <m:rPr>
                                        <m:brk m:alnAt="23"/>
                                      </m:rP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  <m:t>0</m:t>
                                    </m:r>
                                  </m:sub>
                                  <m:sup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  <m:t>𝐿</m:t>
                                    </m:r>
                                  </m:sup>
                                  <m:e>
                                    <m:sSup>
                                      <m:sSupPr>
                                        <m:ctrlPr>
                                          <a:rPr lang="en-GB" sz="1400" b="0" i="1"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pPr>
                                      <m:e>
                                        <m:r>
                                          <a:rPr lang="en-GB" sz="1400" b="0" i="1">
                                            <a:latin typeface="Cambria Math" panose="02040503050406030204" pitchFamily="18" charset="0"/>
                                          </a:rPr>
                                          <m:t>𝑠𝑖𝑛</m:t>
                                        </m:r>
                                      </m:e>
                                      <m:sup>
                                        <m:r>
                                          <a:rPr lang="en-GB" sz="1400" b="0" i="1">
                                            <a:latin typeface="Cambria Math" panose="02040503050406030204" pitchFamily="18" charset="0"/>
                                          </a:rPr>
                                          <m:t>2</m:t>
                                        </m:r>
                                      </m:sup>
                                    </m:sSup>
                                  </m:e>
                                </m:nary>
                                <m:f>
                                  <m:fPr>
                                    <m:ctrlP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  <m:t>𝑛</m:t>
                                    </m:r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𝜋</m:t>
                                    </m:r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𝑥</m:t>
                                    </m:r>
                                  </m:num>
                                  <m:den>
                                    <m:r>
                                      <a:rPr lang="en-GB" sz="1400" b="0" i="1">
                                        <a:latin typeface="Cambria Math" panose="02040503050406030204" pitchFamily="18" charset="0"/>
                                      </a:rPr>
                                      <m:t>𝐿</m:t>
                                    </m:r>
                                  </m:den>
                                </m:f>
                                <m:r>
                                  <a:rPr lang="en-GB" sz="1400" b="0" i="1">
                                    <a:latin typeface="Cambria Math" panose="02040503050406030204" pitchFamily="18" charset="0"/>
                                  </a:rPr>
                                  <m:t>𝑑𝑥</m:t>
                                </m:r>
                                <m:r>
                                  <a:rPr lang="en-GB" sz="1400" b="0" i="1">
                                    <a:latin typeface="Cambria Math" panose="02040503050406030204" pitchFamily="18" charset="0"/>
                                  </a:rPr>
                                  <m:t> </m:t>
                                </m:r>
                              </m:e>
                            </m:func>
                          </m:e>
                        </m:func>
                      </m:e>
                    </m:nary>
                  </m:oMath>
                </m:oMathPara>
              </a14:m>
              <a:endParaRPr lang="en-GB" sz="1400"/>
            </a:p>
          </xdr:txBody>
        </xdr:sp>
      </mc:Choice>
      <mc:Fallback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E76DA169-D87F-5B15-1F8E-EDE71F1F5C32}"/>
                </a:ext>
              </a:extLst>
            </xdr:cNvPr>
            <xdr:cNvSpPr txBox="1"/>
          </xdr:nvSpPr>
          <xdr:spPr>
            <a:xfrm>
              <a:off x="1667932" y="2091266"/>
              <a:ext cx="4038601" cy="484492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GB" sz="1400" i="0">
                  <a:latin typeface="Cambria Math" panose="02040503050406030204" pitchFamily="18" charset="0"/>
                </a:rPr>
                <a:t>∫24_</a:t>
              </a:r>
              <a:r>
                <a:rPr lang="en-GB" sz="1400" b="0" i="0">
                  <a:latin typeface="Cambria Math" panose="02040503050406030204" pitchFamily="18" charset="0"/>
                </a:rPr>
                <a:t>0^𝐿▒〖𝐵.</a:t>
              </a:r>
              <a:r>
                <a:rPr lang="en-GB" sz="1400" i="0">
                  <a:latin typeface="Cambria Math" panose="02040503050406030204" pitchFamily="18" charset="0"/>
                </a:rPr>
                <a:t>sin〗⁡〖</a:t>
              </a:r>
              <a:r>
                <a:rPr lang="en-GB" sz="1400" b="0" i="0">
                  <a:latin typeface="Cambria Math" panose="02040503050406030204" pitchFamily="18" charset="0"/>
                </a:rPr>
                <a:t>𝑛</a:t>
              </a:r>
              <a:r>
                <a:rPr lang="en-GB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𝜋𝑥/</a:t>
              </a:r>
              <a:r>
                <a:rPr lang="en-GB" sz="1400" b="0" i="0">
                  <a:latin typeface="Cambria Math" panose="02040503050406030204" pitchFamily="18" charset="0"/>
                </a:rPr>
                <a:t>𝐿  〖B.</a:t>
              </a:r>
              <a:r>
                <a:rPr lang="en-GB" sz="1400" i="0">
                  <a:latin typeface="Cambria Math" panose="02040503050406030204" pitchFamily="18" charset="0"/>
                </a:rPr>
                <a:t>sin〗⁡〖</a:t>
              </a:r>
              <a:r>
                <a:rPr lang="en-GB" sz="1400" b="0" i="0">
                  <a:latin typeface="Cambria Math" panose="02040503050406030204" pitchFamily="18" charset="0"/>
                </a:rPr>
                <a:t>𝑛</a:t>
              </a:r>
              <a:r>
                <a:rPr lang="en-GB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𝜋𝑥/</a:t>
              </a:r>
              <a:r>
                <a:rPr lang="en-GB" sz="1400" b="0" i="0">
                  <a:latin typeface="Cambria Math" panose="02040503050406030204" pitchFamily="18" charset="0"/>
                </a:rPr>
                <a:t>𝐿 𝑑𝑥=𝐵^2 ∫24_0^𝐿▒〖𝑠𝑖𝑛〗^2   𝑛</a:t>
              </a:r>
              <a:r>
                <a:rPr lang="en-GB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𝜋𝑥/</a:t>
              </a:r>
              <a:r>
                <a:rPr lang="en-GB" sz="1400" b="0" i="0">
                  <a:latin typeface="Cambria Math" panose="02040503050406030204" pitchFamily="18" charset="0"/>
                </a:rPr>
                <a:t>𝐿 𝑑𝑥 〗 〗 </a:t>
              </a:r>
              <a:endParaRPr lang="en-GB" sz="14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254000</xdr:colOff>
      <xdr:row>6</xdr:row>
      <xdr:rowOff>114300</xdr:rowOff>
    </xdr:from>
    <xdr:to>
      <xdr:col>7</xdr:col>
      <xdr:colOff>292100</xdr:colOff>
      <xdr:row>17</xdr:row>
      <xdr:rowOff>114300</xdr:rowOff>
    </xdr:to>
    <xdr:pic>
      <xdr:nvPicPr>
        <xdr:cNvPr id="1958" name="Picture 4" descr="D:\D-Documents\X-agenda\Teaching\TeoriaChemickejVazby\Pictures\particle-in-box.png">
          <a:extLst>
            <a:ext uri="{FF2B5EF4-FFF2-40B4-BE49-F238E27FC236}">
              <a16:creationId xmlns:a16="http://schemas.microsoft.com/office/drawing/2014/main" id="{5FFF8C75-BA02-5D34-0B0D-7F8D6BE8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651000"/>
          <a:ext cx="1460500" cy="2108200"/>
        </a:xfrm>
        <a:prstGeom prst="rect">
          <a:avLst/>
        </a:prstGeom>
        <a:solidFill>
          <a:srgbClr val="F2F2F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495300</xdr:colOff>
      <xdr:row>9</xdr:row>
      <xdr:rowOff>101600</xdr:rowOff>
    </xdr:from>
    <xdr:to>
      <xdr:col>9</xdr:col>
      <xdr:colOff>63500</xdr:colOff>
      <xdr:row>17</xdr:row>
      <xdr:rowOff>76200</xdr:rowOff>
    </xdr:to>
    <xdr:pic>
      <xdr:nvPicPr>
        <xdr:cNvPr id="1959" name="Picture 13" descr="D:\D-Documents\X-agenda\Teaching\TeoriaChemickejVazby\Pictures\butadiene-levels.jpg">
          <a:extLst>
            <a:ext uri="{FF2B5EF4-FFF2-40B4-BE49-F238E27FC236}">
              <a16:creationId xmlns:a16="http://schemas.microsoft.com/office/drawing/2014/main" id="{BD30B23D-1F80-AC3A-FB52-427714CA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9900" y="2235200"/>
          <a:ext cx="10795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10160</xdr:colOff>
      <xdr:row>31</xdr:row>
      <xdr:rowOff>121920</xdr:rowOff>
    </xdr:from>
    <xdr:to>
      <xdr:col>7</xdr:col>
      <xdr:colOff>218440</xdr:colOff>
      <xdr:row>42</xdr:row>
      <xdr:rowOff>180340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37994ABD-9389-018F-5616-3ED2007A6624}"/>
            </a:ext>
          </a:extLst>
        </xdr:cNvPr>
        <xdr:cNvSpPr/>
      </xdr:nvSpPr>
      <xdr:spPr>
        <a:xfrm>
          <a:off x="2194560" y="6837680"/>
          <a:ext cx="3073400" cy="2070100"/>
        </a:xfrm>
        <a:prstGeom prst="roundRect">
          <a:avLst/>
        </a:prstGeom>
        <a:solidFill>
          <a:schemeClr val="accent1">
            <a:alpha val="78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127000</xdr:colOff>
          <xdr:row>1</xdr:row>
          <xdr:rowOff>38100</xdr:rowOff>
        </xdr:from>
        <xdr:to>
          <xdr:col>10</xdr:col>
          <xdr:colOff>0</xdr:colOff>
          <xdr:row>3</xdr:row>
          <xdr:rowOff>203200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FF8704B-94FA-42A5-310A-B0FEE5E70E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63500</xdr:colOff>
          <xdr:row>3</xdr:row>
          <xdr:rowOff>457200</xdr:rowOff>
        </xdr:from>
        <xdr:to>
          <xdr:col>11</xdr:col>
          <xdr:colOff>698500</xdr:colOff>
          <xdr:row>5</xdr:row>
          <xdr:rowOff>139700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F721A02-8CD5-43E3-BCE7-E8A0EF1A07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660400</xdr:colOff>
          <xdr:row>3</xdr:row>
          <xdr:rowOff>76200</xdr:rowOff>
        </xdr:from>
        <xdr:to>
          <xdr:col>7</xdr:col>
          <xdr:colOff>419100</xdr:colOff>
          <xdr:row>4</xdr:row>
          <xdr:rowOff>215900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E4BC85A7-C467-8B18-DF5B-48E4EB0CA2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63500</xdr:colOff>
          <xdr:row>3</xdr:row>
          <xdr:rowOff>101600</xdr:rowOff>
        </xdr:from>
        <xdr:to>
          <xdr:col>11</xdr:col>
          <xdr:colOff>838200</xdr:colOff>
          <xdr:row>3</xdr:row>
          <xdr:rowOff>393700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4C073559-BDE4-26B5-9A32-B8C1E2A734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63500</xdr:colOff>
          <xdr:row>6</xdr:row>
          <xdr:rowOff>76200</xdr:rowOff>
        </xdr:from>
        <xdr:to>
          <xdr:col>11</xdr:col>
          <xdr:colOff>711200</xdr:colOff>
          <xdr:row>7</xdr:row>
          <xdr:rowOff>127000</xdr:rowOff>
        </xdr:to>
        <xdr:sp macro="" textlink="">
          <xdr:nvSpPr>
            <xdr:cNvPr id="1101" name="Object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7D59CF9F-8800-0AB3-AF65-0191417974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24</xdr:row>
          <xdr:rowOff>25400</xdr:rowOff>
        </xdr:from>
        <xdr:to>
          <xdr:col>5</xdr:col>
          <xdr:colOff>647700</xdr:colOff>
          <xdr:row>25</xdr:row>
          <xdr:rowOff>0</xdr:rowOff>
        </xdr:to>
        <xdr:sp macro="" textlink="">
          <xdr:nvSpPr>
            <xdr:cNvPr id="1102" name="Object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EB5BF22C-51F3-611B-8DAF-2423972ECB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</xdr:colOff>
          <xdr:row>0</xdr:row>
          <xdr:rowOff>88900</xdr:rowOff>
        </xdr:from>
        <xdr:to>
          <xdr:col>11</xdr:col>
          <xdr:colOff>177800</xdr:colOff>
          <xdr:row>0</xdr:row>
          <xdr:rowOff>292100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34B5A43-49DB-3EAC-45FD-0CD1BB0DC3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CCCFF" mc:Ignorable="a14" a14:legacySpreadsheetColorIndex="31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1</xdr:row>
          <xdr:rowOff>215900</xdr:rowOff>
        </xdr:from>
        <xdr:to>
          <xdr:col>12</xdr:col>
          <xdr:colOff>63500</xdr:colOff>
          <xdr:row>2</xdr:row>
          <xdr:rowOff>127000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8D272E51-563E-8B16-D62C-54B4105B93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</xdr:row>
          <xdr:rowOff>177800</xdr:rowOff>
        </xdr:from>
        <xdr:to>
          <xdr:col>16</xdr:col>
          <xdr:colOff>25400</xdr:colOff>
          <xdr:row>2</xdr:row>
          <xdr:rowOff>508000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86C7F774-EEAB-DE21-F2B5-4973A85A71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165100</xdr:colOff>
          <xdr:row>3</xdr:row>
          <xdr:rowOff>88900</xdr:rowOff>
        </xdr:from>
        <xdr:to>
          <xdr:col>11</xdr:col>
          <xdr:colOff>0</xdr:colOff>
          <xdr:row>3</xdr:row>
          <xdr:rowOff>444500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CE2752AF-3927-A4E3-F7B3-124FB1BE32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4</xdr:row>
          <xdr:rowOff>63500</xdr:rowOff>
        </xdr:from>
        <xdr:to>
          <xdr:col>11</xdr:col>
          <xdr:colOff>63500</xdr:colOff>
          <xdr:row>4</xdr:row>
          <xdr:rowOff>431800</xdr:rowOff>
        </xdr:to>
        <xdr:sp macro="" textlink="">
          <xdr:nvSpPr>
            <xdr:cNvPr id="4102" name="Object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BA310CB-A8C2-8E89-3B73-456167CECC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139700</xdr:colOff>
          <xdr:row>5</xdr:row>
          <xdr:rowOff>50800</xdr:rowOff>
        </xdr:from>
        <xdr:to>
          <xdr:col>11</xdr:col>
          <xdr:colOff>38100</xdr:colOff>
          <xdr:row>5</xdr:row>
          <xdr:rowOff>419100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66A9A803-6692-E625-330D-1767A3182F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139700</xdr:colOff>
          <xdr:row>6</xdr:row>
          <xdr:rowOff>63500</xdr:rowOff>
        </xdr:from>
        <xdr:to>
          <xdr:col>11</xdr:col>
          <xdr:colOff>38100</xdr:colOff>
          <xdr:row>6</xdr:row>
          <xdr:rowOff>431800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73F639AF-B9EE-8603-C69C-BFDFAFC033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393700</xdr:colOff>
      <xdr:row>8</xdr:row>
      <xdr:rowOff>139700</xdr:rowOff>
    </xdr:from>
    <xdr:to>
      <xdr:col>8</xdr:col>
      <xdr:colOff>139700</xdr:colOff>
      <xdr:row>19</xdr:row>
      <xdr:rowOff>114300</xdr:rowOff>
    </xdr:to>
    <xdr:graphicFrame macro="">
      <xdr:nvGraphicFramePr>
        <xdr:cNvPr id="8754" name="Chart 1">
          <a:extLst>
            <a:ext uri="{FF2B5EF4-FFF2-40B4-BE49-F238E27FC236}">
              <a16:creationId xmlns:a16="http://schemas.microsoft.com/office/drawing/2014/main" id="{049185B9-716B-58F4-5E3A-6F77FE4DD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30</xdr:row>
      <xdr:rowOff>25400</xdr:rowOff>
    </xdr:from>
    <xdr:to>
      <xdr:col>7</xdr:col>
      <xdr:colOff>17780</xdr:colOff>
      <xdr:row>49</xdr:row>
      <xdr:rowOff>96559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532D1B7-7136-2840-B8CD-DB3A4D17E66D}"/>
            </a:ext>
          </a:extLst>
        </xdr:cNvPr>
        <xdr:cNvSpPr/>
      </xdr:nvSpPr>
      <xdr:spPr>
        <a:xfrm>
          <a:off x="779780" y="5676900"/>
          <a:ext cx="3746500" cy="344935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17</xdr:row>
          <xdr:rowOff>12700</xdr:rowOff>
        </xdr:from>
        <xdr:to>
          <xdr:col>12</xdr:col>
          <xdr:colOff>673100</xdr:colOff>
          <xdr:row>21</xdr:row>
          <xdr:rowOff>12700</xdr:rowOff>
        </xdr:to>
        <xdr:sp macro="" textlink="">
          <xdr:nvSpPr>
            <xdr:cNvPr id="8211" name="Object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A1676595-40D5-BABA-2731-89737A0A76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609600</xdr:colOff>
          <xdr:row>2</xdr:row>
          <xdr:rowOff>76200</xdr:rowOff>
        </xdr:from>
        <xdr:to>
          <xdr:col>2</xdr:col>
          <xdr:colOff>444500</xdr:colOff>
          <xdr:row>5</xdr:row>
          <xdr:rowOff>50800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1C436B8D-6531-9300-A62E-2AF4D0B098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2</xdr:row>
          <xdr:rowOff>76200</xdr:rowOff>
        </xdr:from>
        <xdr:to>
          <xdr:col>5</xdr:col>
          <xdr:colOff>406400</xdr:colOff>
          <xdr:row>5</xdr:row>
          <xdr:rowOff>63500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A46AAB00-8F6C-C002-74B9-C0B0B7D902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</xdr:row>
          <xdr:rowOff>12700</xdr:rowOff>
        </xdr:from>
        <xdr:to>
          <xdr:col>11</xdr:col>
          <xdr:colOff>266700</xdr:colOff>
          <xdr:row>3</xdr:row>
          <xdr:rowOff>266700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6F41CF34-1F11-B513-12D3-69F3E3E15C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5</xdr:row>
          <xdr:rowOff>76200</xdr:rowOff>
        </xdr:from>
        <xdr:to>
          <xdr:col>12</xdr:col>
          <xdr:colOff>0</xdr:colOff>
          <xdr:row>6</xdr:row>
          <xdr:rowOff>63500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969A44BE-A709-4509-EA6A-0D3F74ED05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330200</xdr:colOff>
          <xdr:row>6</xdr:row>
          <xdr:rowOff>165100</xdr:rowOff>
        </xdr:from>
        <xdr:to>
          <xdr:col>13</xdr:col>
          <xdr:colOff>368300</xdr:colOff>
          <xdr:row>7</xdr:row>
          <xdr:rowOff>431800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8508B27C-44DB-2D5E-A616-398A20F381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139700</xdr:colOff>
          <xdr:row>0</xdr:row>
          <xdr:rowOff>38100</xdr:rowOff>
        </xdr:from>
        <xdr:to>
          <xdr:col>7</xdr:col>
          <xdr:colOff>215900</xdr:colOff>
          <xdr:row>1</xdr:row>
          <xdr:rowOff>50800</xdr:rowOff>
        </xdr:to>
        <xdr:sp macro="" textlink="">
          <xdr:nvSpPr>
            <xdr:cNvPr id="6148" name="Object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8F7B1D41-E0FC-039F-F0CA-2DF7E26FE0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101600</xdr:colOff>
          <xdr:row>0</xdr:row>
          <xdr:rowOff>12700</xdr:rowOff>
        </xdr:from>
        <xdr:to>
          <xdr:col>10</xdr:col>
          <xdr:colOff>254000</xdr:colOff>
          <xdr:row>1</xdr:row>
          <xdr:rowOff>63500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91F314C2-2999-897D-875F-152D639F7D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431800</xdr:colOff>
          <xdr:row>2</xdr:row>
          <xdr:rowOff>25400</xdr:rowOff>
        </xdr:from>
        <xdr:to>
          <xdr:col>5</xdr:col>
          <xdr:colOff>38100</xdr:colOff>
          <xdr:row>3</xdr:row>
          <xdr:rowOff>292100</xdr:rowOff>
        </xdr:to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38EDAE7A-9AE3-76A1-A11B-404B73970D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254000</xdr:colOff>
          <xdr:row>2</xdr:row>
          <xdr:rowOff>25400</xdr:rowOff>
        </xdr:from>
        <xdr:to>
          <xdr:col>12</xdr:col>
          <xdr:colOff>165100</xdr:colOff>
          <xdr:row>3</xdr:row>
          <xdr:rowOff>292100</xdr:rowOff>
        </xdr:to>
        <xdr:sp macro="" textlink="">
          <xdr:nvSpPr>
            <xdr:cNvPr id="6152" name="Object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ED8DE878-208A-A3EF-0BB3-DF1EAB70FD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444500</xdr:colOff>
          <xdr:row>4</xdr:row>
          <xdr:rowOff>101600</xdr:rowOff>
        </xdr:from>
        <xdr:to>
          <xdr:col>4</xdr:col>
          <xdr:colOff>279400</xdr:colOff>
          <xdr:row>5</xdr:row>
          <xdr:rowOff>330200</xdr:rowOff>
        </xdr:to>
        <xdr:sp macro="" textlink="">
          <xdr:nvSpPr>
            <xdr:cNvPr id="6153" name="Object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D5CFDCA6-6061-DCC3-1E4A-2A82AB618F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254000</xdr:colOff>
          <xdr:row>4</xdr:row>
          <xdr:rowOff>101600</xdr:rowOff>
        </xdr:from>
        <xdr:to>
          <xdr:col>12</xdr:col>
          <xdr:colOff>215900</xdr:colOff>
          <xdr:row>5</xdr:row>
          <xdr:rowOff>342900</xdr:rowOff>
        </xdr:to>
        <xdr:sp macro="" textlink="">
          <xdr:nvSpPr>
            <xdr:cNvPr id="6154" name="Object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D3D62968-9A35-CD53-E33B-4AD23CE813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177800</xdr:colOff>
          <xdr:row>5</xdr:row>
          <xdr:rowOff>127000</xdr:rowOff>
        </xdr:from>
        <xdr:to>
          <xdr:col>16</xdr:col>
          <xdr:colOff>330200</xdr:colOff>
          <xdr:row>7</xdr:row>
          <xdr:rowOff>101600</xdr:rowOff>
        </xdr:to>
        <xdr:sp macro="" textlink="">
          <xdr:nvSpPr>
            <xdr:cNvPr id="6155" name="Object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76D5534C-4A5A-DA9C-87D8-2616D47FD9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279400</xdr:colOff>
          <xdr:row>6</xdr:row>
          <xdr:rowOff>165100</xdr:rowOff>
        </xdr:from>
        <xdr:to>
          <xdr:col>13</xdr:col>
          <xdr:colOff>635000</xdr:colOff>
          <xdr:row>8</xdr:row>
          <xdr:rowOff>254000</xdr:rowOff>
        </xdr:to>
        <xdr:sp macro="" textlink="">
          <xdr:nvSpPr>
            <xdr:cNvPr id="6156" name="Object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A5EEA64D-26B3-8DBD-EB1E-089D935C1C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355600</xdr:colOff>
          <xdr:row>11</xdr:row>
          <xdr:rowOff>88900</xdr:rowOff>
        </xdr:from>
        <xdr:to>
          <xdr:col>13</xdr:col>
          <xdr:colOff>444500</xdr:colOff>
          <xdr:row>14</xdr:row>
          <xdr:rowOff>12700</xdr:rowOff>
        </xdr:to>
        <xdr:sp macro="" textlink="">
          <xdr:nvSpPr>
            <xdr:cNvPr id="6157" name="Object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ED7B398-4EC3-8B59-BE2A-1474BFD912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355600</xdr:colOff>
          <xdr:row>14</xdr:row>
          <xdr:rowOff>114300</xdr:rowOff>
        </xdr:from>
        <xdr:to>
          <xdr:col>13</xdr:col>
          <xdr:colOff>596900</xdr:colOff>
          <xdr:row>17</xdr:row>
          <xdr:rowOff>127000</xdr:rowOff>
        </xdr:to>
        <xdr:sp macro="" textlink="">
          <xdr:nvSpPr>
            <xdr:cNvPr id="6158" name="Object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27CA11C7-DFC8-CF1B-D140-B1FFA75FC7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18</xdr:row>
          <xdr:rowOff>76200</xdr:rowOff>
        </xdr:from>
        <xdr:to>
          <xdr:col>12</xdr:col>
          <xdr:colOff>88900</xdr:colOff>
          <xdr:row>20</xdr:row>
          <xdr:rowOff>50800</xdr:rowOff>
        </xdr:to>
        <xdr:sp macro="" textlink="">
          <xdr:nvSpPr>
            <xdr:cNvPr id="6159" name="Object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D1BD029F-E0EF-F1E7-C289-E9FAA7EE1E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63500</xdr:colOff>
          <xdr:row>20</xdr:row>
          <xdr:rowOff>101600</xdr:rowOff>
        </xdr:from>
        <xdr:to>
          <xdr:col>8</xdr:col>
          <xdr:colOff>190500</xdr:colOff>
          <xdr:row>22</xdr:row>
          <xdr:rowOff>101600</xdr:rowOff>
        </xdr:to>
        <xdr:sp macro="" textlink="">
          <xdr:nvSpPr>
            <xdr:cNvPr id="6160" name="Object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5653F729-48BE-00D1-1AF7-9EBAE85F34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C0C0C0" mc:Ignorable="a14" a14:legacySpreadsheetColorIndex="22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18</xdr:row>
      <xdr:rowOff>12700</xdr:rowOff>
    </xdr:from>
    <xdr:to>
      <xdr:col>1</xdr:col>
      <xdr:colOff>1143000</xdr:colOff>
      <xdr:row>22</xdr:row>
      <xdr:rowOff>139700</xdr:rowOff>
    </xdr:to>
    <xdr:pic>
      <xdr:nvPicPr>
        <xdr:cNvPr id="3393" name="Picture 2" descr="$\displaystyle a_o=\frac{4\pi\epsilon_o\hbar^2}{e^2 m_e}$">
          <a:extLst>
            <a:ext uri="{FF2B5EF4-FFF2-40B4-BE49-F238E27FC236}">
              <a16:creationId xmlns:a16="http://schemas.microsoft.com/office/drawing/2014/main" id="{97BB72FD-92BE-67CE-3471-F71E178A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3949700"/>
          <a:ext cx="1524000" cy="838200"/>
        </a:xfrm>
        <a:prstGeom prst="rect">
          <a:avLst/>
        </a:prstGeom>
        <a:solidFill>
          <a:srgbClr val="FFFF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6</xdr:row>
      <xdr:rowOff>177800</xdr:rowOff>
    </xdr:from>
    <xdr:to>
      <xdr:col>15</xdr:col>
      <xdr:colOff>127000</xdr:colOff>
      <xdr:row>25</xdr:row>
      <xdr:rowOff>165100</xdr:rowOff>
    </xdr:to>
    <xdr:graphicFrame macro="">
      <xdr:nvGraphicFramePr>
        <xdr:cNvPr id="27983" name="Chart 1">
          <a:extLst>
            <a:ext uri="{FF2B5EF4-FFF2-40B4-BE49-F238E27FC236}">
              <a16:creationId xmlns:a16="http://schemas.microsoft.com/office/drawing/2014/main" id="{0F829F5F-050A-1982-CB5D-56B453ACB8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317500</xdr:colOff>
      <xdr:row>29</xdr:row>
      <xdr:rowOff>38100</xdr:rowOff>
    </xdr:from>
    <xdr:to>
      <xdr:col>15</xdr:col>
      <xdr:colOff>177800</xdr:colOff>
      <xdr:row>45</xdr:row>
      <xdr:rowOff>127000</xdr:rowOff>
    </xdr:to>
    <xdr:graphicFrame macro="">
      <xdr:nvGraphicFramePr>
        <xdr:cNvPr id="27984" name="Chart 2">
          <a:extLst>
            <a:ext uri="{FF2B5EF4-FFF2-40B4-BE49-F238E27FC236}">
              <a16:creationId xmlns:a16="http://schemas.microsoft.com/office/drawing/2014/main" id="{11772761-92B9-715D-1BF1-AD29F6A47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247E-24E4-784B-9813-51292AC43DCC}">
  <dimension ref="A1:H24"/>
  <sheetViews>
    <sheetView tabSelected="1" zoomScale="150" zoomScaleNormal="150" workbookViewId="0">
      <selection activeCell="G26" sqref="G26"/>
    </sheetView>
  </sheetViews>
  <sheetFormatPr baseColWidth="10" defaultColWidth="8.83203125" defaultRowHeight="14" x14ac:dyDescent="0.15"/>
  <cols>
    <col min="8" max="8" width="7" customWidth="1"/>
  </cols>
  <sheetData>
    <row r="1" spans="1:7" x14ac:dyDescent="0.15">
      <c r="A1" t="s">
        <v>86</v>
      </c>
    </row>
    <row r="3" spans="1:7" ht="21" customHeight="1" x14ac:dyDescent="0.15">
      <c r="A3" t="s">
        <v>93</v>
      </c>
    </row>
    <row r="4" spans="1:7" ht="19" customHeight="1" x14ac:dyDescent="0.15"/>
    <row r="5" spans="1:7" ht="21" customHeight="1" x14ac:dyDescent="0.15">
      <c r="A5" t="s">
        <v>87</v>
      </c>
    </row>
    <row r="7" spans="1:7" x14ac:dyDescent="0.15">
      <c r="A7" t="s">
        <v>32</v>
      </c>
    </row>
    <row r="9" spans="1:7" x14ac:dyDescent="0.15">
      <c r="A9" t="s">
        <v>88</v>
      </c>
    </row>
    <row r="11" spans="1:7" x14ac:dyDescent="0.15">
      <c r="A11" t="s">
        <v>89</v>
      </c>
    </row>
    <row r="12" spans="1:7" x14ac:dyDescent="0.15">
      <c r="A12" t="s">
        <v>140</v>
      </c>
    </row>
    <row r="16" spans="1:7" ht="18" x14ac:dyDescent="0.2">
      <c r="A16" t="s">
        <v>90</v>
      </c>
      <c r="E16" s="75" t="s">
        <v>91</v>
      </c>
      <c r="G16" s="27" t="s">
        <v>91</v>
      </c>
    </row>
    <row r="17" spans="1:8" ht="18" x14ac:dyDescent="0.2">
      <c r="E17" s="43"/>
      <c r="H17" s="27"/>
    </row>
    <row r="18" spans="1:8" ht="18" x14ac:dyDescent="0.2">
      <c r="A18" s="23" t="s">
        <v>139</v>
      </c>
    </row>
    <row r="20" spans="1:8" x14ac:dyDescent="0.15">
      <c r="A20" t="s">
        <v>75</v>
      </c>
    </row>
    <row r="24" spans="1:8" ht="18" x14ac:dyDescent="0.2">
      <c r="A24" t="s">
        <v>92</v>
      </c>
      <c r="F24" s="74" t="s">
        <v>31</v>
      </c>
    </row>
  </sheetData>
  <phoneticPr fontId="34" type="noConversion"/>
  <pageMargins left="0.75" right="0.75" top="1" bottom="1" header="0.3" footer="0.3"/>
  <pageSetup paperSize="9"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E8B25-DDD9-4941-8F5B-75510AAAEDDB}">
  <dimension ref="A1:M26"/>
  <sheetViews>
    <sheetView zoomScale="125" zoomScaleNormal="125" workbookViewId="0">
      <selection activeCell="B23" sqref="B23"/>
    </sheetView>
  </sheetViews>
  <sheetFormatPr baseColWidth="10" defaultColWidth="8.83203125" defaultRowHeight="14" x14ac:dyDescent="0.15"/>
  <cols>
    <col min="3" max="3" width="11" customWidth="1"/>
    <col min="5" max="5" width="10.1640625" customWidth="1"/>
    <col min="7" max="7" width="9.83203125" customWidth="1"/>
    <col min="9" max="9" width="11" customWidth="1"/>
    <col min="10" max="10" width="4.6640625" customWidth="1"/>
    <col min="11" max="11" width="6.6640625" customWidth="1"/>
    <col min="12" max="12" width="12" customWidth="1"/>
  </cols>
  <sheetData>
    <row r="1" spans="1:13" ht="18" x14ac:dyDescent="0.25">
      <c r="A1" t="s">
        <v>36</v>
      </c>
      <c r="G1" t="s">
        <v>46</v>
      </c>
      <c r="K1" s="21" t="s">
        <v>24</v>
      </c>
      <c r="L1" s="12">
        <v>6.6260693000000002E-34</v>
      </c>
      <c r="M1" s="19" t="s">
        <v>5</v>
      </c>
    </row>
    <row r="2" spans="1:13" ht="16" x14ac:dyDescent="0.2">
      <c r="A2" s="3" t="s">
        <v>49</v>
      </c>
      <c r="B2" s="3"/>
      <c r="C2" s="3"/>
      <c r="D2" s="3"/>
      <c r="E2" s="3"/>
      <c r="F2" s="3"/>
      <c r="K2" s="21" t="s">
        <v>23</v>
      </c>
      <c r="L2" s="12">
        <v>6.0221415000000003E+23</v>
      </c>
      <c r="M2" s="19" t="s">
        <v>27</v>
      </c>
    </row>
    <row r="3" spans="1:13" ht="15" x14ac:dyDescent="0.15">
      <c r="A3" t="s">
        <v>48</v>
      </c>
      <c r="K3" s="1" t="s">
        <v>25</v>
      </c>
      <c r="L3" s="13">
        <v>299793458</v>
      </c>
      <c r="M3" s="20" t="s">
        <v>26</v>
      </c>
    </row>
    <row r="4" spans="1:13" ht="39.5" customHeight="1" x14ac:dyDescent="0.15">
      <c r="A4" t="s">
        <v>95</v>
      </c>
      <c r="J4" s="1"/>
      <c r="K4" s="13"/>
      <c r="L4" s="20"/>
    </row>
    <row r="5" spans="1:13" ht="19.75" customHeight="1" x14ac:dyDescent="0.15"/>
    <row r="6" spans="1:13" x14ac:dyDescent="0.15">
      <c r="A6" t="s">
        <v>37</v>
      </c>
      <c r="E6" s="10" t="s">
        <v>43</v>
      </c>
    </row>
    <row r="7" spans="1:13" ht="15" x14ac:dyDescent="0.2">
      <c r="A7" t="s">
        <v>38</v>
      </c>
      <c r="D7" s="1" t="s">
        <v>40</v>
      </c>
      <c r="E7">
        <v>135</v>
      </c>
    </row>
    <row r="8" spans="1:13" ht="15" x14ac:dyDescent="0.2">
      <c r="A8" t="s">
        <v>39</v>
      </c>
      <c r="D8" s="1" t="s">
        <v>41</v>
      </c>
      <c r="E8">
        <v>154</v>
      </c>
    </row>
    <row r="9" spans="1:13" ht="17" x14ac:dyDescent="0.25">
      <c r="A9" s="44" t="s">
        <v>94</v>
      </c>
      <c r="D9" s="1" t="s">
        <v>42</v>
      </c>
      <c r="E9">
        <v>77</v>
      </c>
      <c r="K9" s="1" t="s">
        <v>28</v>
      </c>
      <c r="L9">
        <v>8065.54</v>
      </c>
      <c r="M9" s="20" t="s">
        <v>29</v>
      </c>
    </row>
    <row r="10" spans="1:13" ht="18" x14ac:dyDescent="0.25">
      <c r="K10" s="1" t="s">
        <v>44</v>
      </c>
      <c r="L10" s="12">
        <v>9.1089999999999993E-31</v>
      </c>
      <c r="M10" s="19"/>
    </row>
    <row r="11" spans="1:13" ht="17" x14ac:dyDescent="0.25">
      <c r="A11" t="s">
        <v>45</v>
      </c>
      <c r="K11" s="1" t="s">
        <v>53</v>
      </c>
      <c r="L11" s="22">
        <v>219474.63068</v>
      </c>
      <c r="M11" s="20" t="s">
        <v>29</v>
      </c>
    </row>
    <row r="13" spans="1:13" x14ac:dyDescent="0.15">
      <c r="M13" s="15"/>
    </row>
    <row r="14" spans="1:13" x14ac:dyDescent="0.15">
      <c r="M14" s="16"/>
    </row>
    <row r="15" spans="1:13" x14ac:dyDescent="0.15">
      <c r="M15" s="17"/>
    </row>
    <row r="16" spans="1:13" x14ac:dyDescent="0.15">
      <c r="M16" s="18"/>
    </row>
    <row r="17" spans="1:13" x14ac:dyDescent="0.15">
      <c r="M17" s="18"/>
    </row>
    <row r="18" spans="1:13" ht="18" x14ac:dyDescent="0.2">
      <c r="A18" s="23" t="s">
        <v>47</v>
      </c>
      <c r="B18" s="23"/>
      <c r="C18" s="23"/>
      <c r="D18" s="23"/>
      <c r="E18" s="45"/>
      <c r="F18" s="23"/>
      <c r="G18" s="24"/>
      <c r="H18" s="14"/>
      <c r="M18" s="18"/>
    </row>
    <row r="19" spans="1:13" ht="20" x14ac:dyDescent="0.25">
      <c r="A19" s="23" t="s">
        <v>96</v>
      </c>
      <c r="B19" s="23"/>
      <c r="C19" s="23"/>
      <c r="F19" s="23" t="s">
        <v>54</v>
      </c>
      <c r="G19" s="45">
        <f>(0.77+1.35+1.54+1.35+0.77)*POWER(10,-10)</f>
        <v>5.7799999999999997E-10</v>
      </c>
      <c r="H19" s="25" t="s">
        <v>55</v>
      </c>
      <c r="I19" s="26"/>
      <c r="J19" s="14"/>
    </row>
    <row r="20" spans="1:13" ht="18" x14ac:dyDescent="0.2">
      <c r="A20" s="23" t="s">
        <v>56</v>
      </c>
      <c r="B20" s="23"/>
      <c r="C20" s="23"/>
      <c r="F20" s="23"/>
      <c r="G20" s="45"/>
      <c r="H20" s="27" t="s">
        <v>33</v>
      </c>
      <c r="I20" s="23" t="s">
        <v>65</v>
      </c>
      <c r="J20" s="14"/>
    </row>
    <row r="21" spans="1:13" ht="18" x14ac:dyDescent="0.2">
      <c r="A21" s="23" t="s">
        <v>57</v>
      </c>
      <c r="B21" s="23"/>
      <c r="C21" s="23"/>
      <c r="F21" s="23"/>
      <c r="G21" s="45"/>
      <c r="H21" s="23" t="s">
        <v>59</v>
      </c>
      <c r="I21" s="23" t="s">
        <v>62</v>
      </c>
      <c r="J21" s="18"/>
    </row>
    <row r="22" spans="1:13" ht="18" x14ac:dyDescent="0.2">
      <c r="A22" s="23" t="s">
        <v>63</v>
      </c>
      <c r="B22" s="23" t="s">
        <v>138</v>
      </c>
      <c r="C22" s="23"/>
      <c r="F22" s="23"/>
      <c r="G22" s="46">
        <f>(L1*L1*(3*3-2*2))/(8*L10*G19*G19)</f>
        <v>9.0170730049636292E-19</v>
      </c>
      <c r="H22" s="23" t="s">
        <v>60</v>
      </c>
      <c r="I22" s="23"/>
      <c r="J22" s="14"/>
    </row>
    <row r="23" spans="1:13" ht="20" x14ac:dyDescent="0.2">
      <c r="A23" s="23" t="s">
        <v>58</v>
      </c>
      <c r="B23" s="23"/>
      <c r="C23" s="23"/>
      <c r="F23" s="23"/>
      <c r="G23" s="46">
        <f>G22/(L1*L3*100)</f>
        <v>45392.851013844011</v>
      </c>
      <c r="H23" s="28" t="s">
        <v>64</v>
      </c>
      <c r="I23" s="71">
        <f>G23</f>
        <v>45392.851013844011</v>
      </c>
      <c r="J23" s="28" t="s">
        <v>64</v>
      </c>
    </row>
    <row r="24" spans="1:13" ht="18" x14ac:dyDescent="0.2">
      <c r="A24" s="23"/>
      <c r="B24" s="23"/>
      <c r="C24" s="23"/>
      <c r="F24" s="23" t="s">
        <v>61</v>
      </c>
      <c r="G24" s="47">
        <v>46100</v>
      </c>
      <c r="H24" s="23"/>
      <c r="I24" s="71">
        <f>G24</f>
        <v>46100</v>
      </c>
      <c r="K24" s="23"/>
    </row>
    <row r="25" spans="1:13" ht="19.75" customHeight="1" x14ac:dyDescent="0.2">
      <c r="A25" s="23" t="s">
        <v>97</v>
      </c>
      <c r="F25" s="43" t="s">
        <v>100</v>
      </c>
      <c r="G25" s="48">
        <f>POWER(10,7)/G23</f>
        <v>220.29900692842972</v>
      </c>
      <c r="H25" s="23" t="s">
        <v>98</v>
      </c>
      <c r="I25" t="s">
        <v>99</v>
      </c>
    </row>
    <row r="26" spans="1:13" ht="18" x14ac:dyDescent="0.2">
      <c r="F26" s="23" t="s">
        <v>61</v>
      </c>
      <c r="G26" s="70">
        <f>POWER(10,7)/G24</f>
        <v>216.91973969631238</v>
      </c>
    </row>
  </sheetData>
  <phoneticPr fontId="34" type="noConversion"/>
  <pageMargins left="0.74803149606299213" right="0.74803149606299213" top="0.78740157480314965" bottom="0.78740157480314965" header="0.31496062992125984" footer="0.31496062992125984"/>
  <pageSetup paperSize="9" orientation="landscape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0EDB-24AF-514E-AABA-6D87A70E001E}">
  <dimension ref="A1:N10"/>
  <sheetViews>
    <sheetView zoomScale="150" zoomScaleNormal="150" workbookViewId="0">
      <selection activeCell="A9" sqref="A9:H9"/>
    </sheetView>
  </sheetViews>
  <sheetFormatPr baseColWidth="10" defaultColWidth="8.83203125" defaultRowHeight="14" x14ac:dyDescent="0.15"/>
  <cols>
    <col min="2" max="2" width="5.5" style="10" customWidth="1"/>
    <col min="3" max="3" width="6.33203125" style="10" customWidth="1"/>
    <col min="4" max="4" width="5.83203125" style="10" customWidth="1"/>
    <col min="5" max="5" width="5.33203125" style="10" customWidth="1"/>
    <col min="6" max="6" width="4.33203125" style="10" customWidth="1"/>
    <col min="7" max="7" width="4.1640625" style="10" customWidth="1"/>
    <col min="8" max="8" width="5.1640625" style="10" customWidth="1"/>
    <col min="9" max="10" width="4.6640625" style="10" customWidth="1"/>
    <col min="11" max="11" width="4.1640625" customWidth="1"/>
    <col min="12" max="12" width="4" customWidth="1"/>
    <col min="13" max="13" width="5.6640625" customWidth="1"/>
    <col min="14" max="19" width="8.83203125" customWidth="1"/>
  </cols>
  <sheetData>
    <row r="1" spans="1:14" ht="24" customHeight="1" x14ac:dyDescent="0.2">
      <c r="A1" s="23" t="s">
        <v>66</v>
      </c>
    </row>
    <row r="2" spans="1:14" ht="42.5" customHeight="1" x14ac:dyDescent="0.2">
      <c r="A2" s="23" t="s">
        <v>67</v>
      </c>
      <c r="N2" s="23" t="s">
        <v>68</v>
      </c>
    </row>
    <row r="3" spans="1:14" ht="42" customHeight="1" x14ac:dyDescent="0.2">
      <c r="A3" s="23" t="s">
        <v>32</v>
      </c>
    </row>
    <row r="4" spans="1:14" ht="40" customHeight="1" x14ac:dyDescent="0.15"/>
    <row r="5" spans="1:14" ht="40" customHeight="1" x14ac:dyDescent="0.15"/>
    <row r="6" spans="1:14" ht="40" customHeight="1" x14ac:dyDescent="0.15"/>
    <row r="7" spans="1:14" ht="40" customHeight="1" x14ac:dyDescent="0.15"/>
    <row r="8" spans="1:14" ht="40" customHeight="1" x14ac:dyDescent="0.15">
      <c r="C8" s="29" t="s">
        <v>69</v>
      </c>
      <c r="D8" s="30">
        <v>1</v>
      </c>
      <c r="E8" s="30" t="s">
        <v>70</v>
      </c>
      <c r="F8" s="30">
        <v>0</v>
      </c>
      <c r="G8" s="30" t="s">
        <v>70</v>
      </c>
      <c r="H8" s="30">
        <v>0</v>
      </c>
      <c r="I8" s="30" t="s">
        <v>71</v>
      </c>
      <c r="J8" s="30">
        <v>1</v>
      </c>
      <c r="K8" s="31" t="s">
        <v>69</v>
      </c>
      <c r="L8" s="31">
        <v>2</v>
      </c>
    </row>
    <row r="9" spans="1:14" ht="25.75" customHeight="1" x14ac:dyDescent="0.2">
      <c r="A9" s="49" t="s">
        <v>72</v>
      </c>
      <c r="B9" s="50"/>
      <c r="C9" s="50"/>
      <c r="D9" s="50"/>
      <c r="E9" s="50"/>
      <c r="F9" s="50"/>
      <c r="G9" s="50"/>
      <c r="H9" s="50"/>
    </row>
    <row r="10" spans="1:14" ht="24" customHeight="1" x14ac:dyDescent="0.15"/>
  </sheetData>
  <phoneticPr fontId="34" type="noConversion"/>
  <pageMargins left="0.75" right="0.75" top="1" bottom="1" header="0.3" footer="0.3"/>
  <pageSetup paperSize="9" orientation="landscape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1E84-72C4-C84F-986C-ABC80B8AB3C8}">
  <dimension ref="A2:O27"/>
  <sheetViews>
    <sheetView workbookViewId="0">
      <selection activeCell="N16" sqref="N16"/>
    </sheetView>
  </sheetViews>
  <sheetFormatPr baseColWidth="10" defaultColWidth="8.83203125" defaultRowHeight="14" x14ac:dyDescent="0.15"/>
  <cols>
    <col min="6" max="6" width="6.1640625" customWidth="1"/>
    <col min="8" max="8" width="4.83203125" customWidth="1"/>
    <col min="9" max="9" width="5" customWidth="1"/>
    <col min="10" max="10" width="3.83203125" customWidth="1"/>
    <col min="12" max="13" width="12.33203125" bestFit="1" customWidth="1"/>
    <col min="14" max="14" width="11.6640625" customWidth="1"/>
    <col min="15" max="15" width="15.5" customWidth="1"/>
  </cols>
  <sheetData>
    <row r="2" spans="1:15" ht="18" x14ac:dyDescent="0.25">
      <c r="A2" t="s">
        <v>103</v>
      </c>
    </row>
    <row r="4" spans="1:15" x14ac:dyDescent="0.15">
      <c r="K4" t="s">
        <v>0</v>
      </c>
      <c r="L4">
        <f>Units!$B$2</f>
        <v>3.14159265358979</v>
      </c>
    </row>
    <row r="5" spans="1:15" x14ac:dyDescent="0.15">
      <c r="K5" s="1" t="s">
        <v>107</v>
      </c>
      <c r="L5" s="54" t="s">
        <v>31</v>
      </c>
      <c r="M5" s="54" t="s">
        <v>105</v>
      </c>
      <c r="N5" s="54" t="s">
        <v>25</v>
      </c>
    </row>
    <row r="6" spans="1:15" x14ac:dyDescent="0.15">
      <c r="K6" s="10" t="s">
        <v>104</v>
      </c>
      <c r="L6" s="56">
        <v>2</v>
      </c>
      <c r="M6" s="52">
        <v>3</v>
      </c>
      <c r="N6" s="57">
        <v>5</v>
      </c>
    </row>
    <row r="7" spans="1:15" x14ac:dyDescent="0.15">
      <c r="K7" s="11">
        <v>-4</v>
      </c>
      <c r="L7" s="55"/>
      <c r="M7" s="53"/>
      <c r="N7" s="58"/>
    </row>
    <row r="8" spans="1:15" ht="28" customHeight="1" x14ac:dyDescent="0.15">
      <c r="A8" s="73" t="s">
        <v>106</v>
      </c>
      <c r="B8" s="73"/>
      <c r="C8" s="73"/>
      <c r="D8" s="73"/>
      <c r="E8" s="73"/>
      <c r="F8" s="73"/>
      <c r="K8" s="11">
        <f t="shared" ref="K8:K17" si="0">K7+1</f>
        <v>-3</v>
      </c>
      <c r="L8" s="55"/>
      <c r="M8" s="53"/>
      <c r="N8" s="58"/>
    </row>
    <row r="9" spans="1:15" x14ac:dyDescent="0.15">
      <c r="K9" s="11">
        <f t="shared" si="0"/>
        <v>-2</v>
      </c>
      <c r="L9" s="55">
        <f>(1/SQRT($L$4))*((1/SQRT($L$4))*EXP(-ABS(K9-$L$6)))</f>
        <v>5.8300489300563913E-3</v>
      </c>
      <c r="M9" s="53">
        <f>(1/SQRT($L$4))*((1/SQRT($L$4))*EXP(-ABS(K9-$M$6)))</f>
        <v>2.1447551423913105E-3</v>
      </c>
      <c r="N9" s="58">
        <f>(1/SQRT($L$4))*((1/SQRT($L$4))*EXP(-ABS(K9-$N$6)))</f>
        <v>2.9026104466870959E-4</v>
      </c>
    </row>
    <row r="10" spans="1:15" x14ac:dyDescent="0.15">
      <c r="K10" s="11">
        <f t="shared" si="0"/>
        <v>-1</v>
      </c>
      <c r="L10" s="55">
        <f t="shared" ref="L10:L17" si="1">(1/SQRT($L$4))*((1/SQRT($L$4))*EXP(-ABS(K10-$L$6)))</f>
        <v>1.5847716065599388E-2</v>
      </c>
      <c r="M10" s="53">
        <f t="shared" ref="M10:M17" si="2">(1/SQRT($L$4))*((1/SQRT($L$4))*EXP(-ABS(K10-$M$6)))</f>
        <v>5.8300489300563913E-3</v>
      </c>
      <c r="N10" s="58">
        <f t="shared" ref="N10:N17" si="3">(1/SQRT($L$4))*((1/SQRT($L$4))*EXP(-ABS(K10-$N$6)))</f>
        <v>7.8901132323249258E-4</v>
      </c>
    </row>
    <row r="11" spans="1:15" x14ac:dyDescent="0.15">
      <c r="K11" s="11">
        <f t="shared" si="0"/>
        <v>0</v>
      </c>
      <c r="L11" s="55">
        <f t="shared" si="1"/>
        <v>4.3078558603697296E-2</v>
      </c>
      <c r="M11" s="53">
        <f t="shared" si="2"/>
        <v>1.5847716065599388E-2</v>
      </c>
      <c r="N11" s="58">
        <f t="shared" si="3"/>
        <v>2.1447551423913105E-3</v>
      </c>
    </row>
    <row r="12" spans="1:15" x14ac:dyDescent="0.15">
      <c r="K12" s="11">
        <f t="shared" si="0"/>
        <v>1</v>
      </c>
      <c r="L12" s="55">
        <f t="shared" si="1"/>
        <v>0.11709966304863842</v>
      </c>
      <c r="M12" s="53">
        <f t="shared" si="2"/>
        <v>4.3078558603697296E-2</v>
      </c>
      <c r="N12" s="58">
        <f t="shared" si="3"/>
        <v>5.8300489300563913E-3</v>
      </c>
    </row>
    <row r="13" spans="1:15" x14ac:dyDescent="0.15">
      <c r="K13" s="62">
        <f t="shared" si="0"/>
        <v>2</v>
      </c>
      <c r="L13" s="55">
        <f t="shared" si="1"/>
        <v>0.31830988618379091</v>
      </c>
      <c r="M13" s="53">
        <f t="shared" si="2"/>
        <v>0.11709966304863842</v>
      </c>
      <c r="N13" s="58">
        <f t="shared" si="3"/>
        <v>1.5847716065599388E-2</v>
      </c>
      <c r="O13">
        <f>((1/$L$4)*EXP(-ABS(K13)))*(EXP(-ABS(K13-$L$6)))</f>
        <v>4.307855860369731E-2</v>
      </c>
    </row>
    <row r="14" spans="1:15" x14ac:dyDescent="0.15">
      <c r="K14" s="11">
        <f t="shared" si="0"/>
        <v>3</v>
      </c>
      <c r="L14" s="55">
        <f t="shared" si="1"/>
        <v>0.11709966304863842</v>
      </c>
      <c r="M14" s="53">
        <f t="shared" si="2"/>
        <v>0.31830988618379091</v>
      </c>
      <c r="N14" s="58">
        <f t="shared" si="3"/>
        <v>4.3078558603697296E-2</v>
      </c>
    </row>
    <row r="15" spans="1:15" x14ac:dyDescent="0.15">
      <c r="K15" s="11">
        <f t="shared" si="0"/>
        <v>4</v>
      </c>
      <c r="L15" s="55">
        <f t="shared" si="1"/>
        <v>4.3078558603697296E-2</v>
      </c>
      <c r="M15" s="53">
        <f t="shared" si="2"/>
        <v>0.11709966304863842</v>
      </c>
      <c r="N15" s="58">
        <f t="shared" si="3"/>
        <v>0.11709966304863842</v>
      </c>
    </row>
    <row r="16" spans="1:15" x14ac:dyDescent="0.15">
      <c r="K16" s="11">
        <f t="shared" si="0"/>
        <v>5</v>
      </c>
      <c r="L16" s="55">
        <f t="shared" si="1"/>
        <v>1.5847716065599388E-2</v>
      </c>
      <c r="M16" s="53">
        <f t="shared" si="2"/>
        <v>4.3078558603697296E-2</v>
      </c>
      <c r="N16" s="58">
        <f t="shared" si="3"/>
        <v>0.31830988618379091</v>
      </c>
    </row>
    <row r="17" spans="11:15" x14ac:dyDescent="0.15">
      <c r="K17" s="11">
        <f t="shared" si="0"/>
        <v>6</v>
      </c>
      <c r="L17" s="55">
        <f t="shared" si="1"/>
        <v>5.8300489300563913E-3</v>
      </c>
      <c r="M17" s="53">
        <f t="shared" si="2"/>
        <v>1.5847716065599388E-2</v>
      </c>
      <c r="N17" s="58">
        <f t="shared" si="3"/>
        <v>0.11709966304863842</v>
      </c>
    </row>
    <row r="23" spans="11:15" ht="21" x14ac:dyDescent="0.2">
      <c r="K23" s="61" t="s">
        <v>104</v>
      </c>
      <c r="L23" s="61" t="s">
        <v>108</v>
      </c>
      <c r="M23" s="61" t="s">
        <v>109</v>
      </c>
    </row>
    <row r="24" spans="11:15" x14ac:dyDescent="0.15">
      <c r="K24" s="64">
        <v>0</v>
      </c>
      <c r="L24" s="64">
        <f>EXP(-ABS(K24))</f>
        <v>1</v>
      </c>
      <c r="M24" s="59">
        <f>EXP(-ABS(K24-2))</f>
        <v>0.1353352832366127</v>
      </c>
      <c r="O24">
        <f>((1/$L$4)*EXP(-ABS(K24)))*(EXP(-ABS(K26-$L$6)))</f>
        <v>0.31830988618379102</v>
      </c>
    </row>
    <row r="25" spans="11:15" x14ac:dyDescent="0.15">
      <c r="K25" s="63">
        <f>K22+1</f>
        <v>1</v>
      </c>
      <c r="L25" s="63">
        <f>EXP(-ABS(K25))</f>
        <v>0.36787944117144233</v>
      </c>
      <c r="M25" s="63">
        <f>EXP(-ABS(K25-2))</f>
        <v>0.36787944117144233</v>
      </c>
    </row>
    <row r="26" spans="11:15" x14ac:dyDescent="0.15">
      <c r="K26" s="63">
        <f>K25+1</f>
        <v>2</v>
      </c>
      <c r="L26" s="63">
        <f>EXP(-ABS(K26))</f>
        <v>0.1353352832366127</v>
      </c>
      <c r="M26" s="63">
        <f>EXP(-ABS(K26-2))</f>
        <v>1</v>
      </c>
    </row>
    <row r="27" spans="11:15" x14ac:dyDescent="0.15">
      <c r="K27" s="60">
        <f>K26+1</f>
        <v>3</v>
      </c>
      <c r="L27" s="60">
        <f>EXP(-ABS(K27))</f>
        <v>4.9787068367863944E-2</v>
      </c>
      <c r="M27" s="60">
        <f>EXP(-ABS(K27-2))</f>
        <v>0.36787944117144233</v>
      </c>
    </row>
  </sheetData>
  <mergeCells count="1">
    <mergeCell ref="A8:F8"/>
  </mergeCells>
  <pageMargins left="0.75" right="0.75" top="1" bottom="1" header="0.3" footer="0.3"/>
  <pageSetup orientation="portrait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F56BE-8021-6541-BA0B-EF20F81D76EC}">
  <dimension ref="A1:O11"/>
  <sheetViews>
    <sheetView zoomScale="150" zoomScaleNormal="150" workbookViewId="0">
      <selection activeCell="O12" sqref="O12"/>
    </sheetView>
  </sheetViews>
  <sheetFormatPr baseColWidth="10" defaultColWidth="8.83203125" defaultRowHeight="14" x14ac:dyDescent="0.15"/>
  <cols>
    <col min="2" max="2" width="5.5" style="10" customWidth="1"/>
    <col min="3" max="3" width="6.33203125" style="10" customWidth="1"/>
    <col min="4" max="4" width="5.83203125" style="10" customWidth="1"/>
    <col min="5" max="5" width="5.33203125" style="10" customWidth="1"/>
    <col min="6" max="6" width="3.5" style="10" customWidth="1"/>
    <col min="7" max="7" width="4.1640625" style="10" customWidth="1"/>
    <col min="8" max="8" width="3.5" style="10" customWidth="1"/>
    <col min="9" max="9" width="4.6640625" style="10" customWidth="1"/>
    <col min="10" max="10" width="2.5" style="10" customWidth="1"/>
    <col min="11" max="11" width="4.1640625" customWidth="1"/>
    <col min="12" max="12" width="4" customWidth="1"/>
    <col min="13" max="13" width="5.6640625" customWidth="1"/>
    <col min="14" max="19" width="8.83203125" customWidth="1"/>
  </cols>
  <sheetData>
    <row r="1" spans="1:15" ht="24" customHeight="1" x14ac:dyDescent="0.2">
      <c r="A1" s="23" t="s">
        <v>73</v>
      </c>
    </row>
    <row r="2" spans="1:15" ht="24" customHeight="1" x14ac:dyDescent="0.2">
      <c r="A2" s="23"/>
    </row>
    <row r="3" spans="1:15" ht="24" customHeight="1" x14ac:dyDescent="0.2">
      <c r="A3" s="23"/>
    </row>
    <row r="4" spans="1:15" ht="24" customHeight="1" x14ac:dyDescent="0.2">
      <c r="A4" s="23"/>
    </row>
    <row r="5" spans="1:15" ht="23.25" customHeight="1" x14ac:dyDescent="0.2">
      <c r="A5" s="23" t="s">
        <v>74</v>
      </c>
      <c r="N5" s="23"/>
    </row>
    <row r="6" spans="1:15" ht="42" customHeight="1" x14ac:dyDescent="0.2">
      <c r="A6" s="23" t="s">
        <v>32</v>
      </c>
    </row>
    <row r="7" spans="1:15" ht="18.5" customHeight="1" x14ac:dyDescent="0.15"/>
    <row r="8" spans="1:15" ht="40" customHeight="1" x14ac:dyDescent="0.2">
      <c r="A8" s="23" t="s">
        <v>75</v>
      </c>
      <c r="O8" s="51" t="s">
        <v>101</v>
      </c>
    </row>
    <row r="9" spans="1:15" ht="40" customHeight="1" x14ac:dyDescent="0.15">
      <c r="C9" s="29" t="s">
        <v>69</v>
      </c>
      <c r="D9" s="33" t="s">
        <v>34</v>
      </c>
      <c r="E9" s="30" t="s">
        <v>77</v>
      </c>
      <c r="F9" s="30" t="s">
        <v>70</v>
      </c>
      <c r="G9" s="30">
        <v>0</v>
      </c>
      <c r="H9" s="30" t="s">
        <v>70</v>
      </c>
      <c r="I9" s="30">
        <v>0</v>
      </c>
      <c r="J9" s="30" t="s">
        <v>71</v>
      </c>
      <c r="K9" s="30" t="s">
        <v>76</v>
      </c>
      <c r="L9" s="31" t="s">
        <v>69</v>
      </c>
      <c r="M9" s="31" t="s">
        <v>78</v>
      </c>
    </row>
    <row r="10" spans="1:15" ht="25.75" customHeight="1" x14ac:dyDescent="0.2">
      <c r="A10" s="32" t="s">
        <v>72</v>
      </c>
    </row>
    <row r="11" spans="1:15" ht="24" customHeight="1" x14ac:dyDescent="0.15"/>
  </sheetData>
  <phoneticPr fontId="34" type="noConversion"/>
  <pageMargins left="0.75" right="0.75" top="1" bottom="1" header="0.3" footer="0.3"/>
  <pageSetup paperSize="9" orientation="landscape"/>
  <ignoredErrors>
    <ignoredError sqref="M9" numberStoredAsText="1"/>
  </ignoredErrors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75C5-B692-E14F-80C7-E95DE682E95D}">
  <dimension ref="A1:Q22"/>
  <sheetViews>
    <sheetView workbookViewId="0">
      <selection activeCell="Q12" sqref="Q12"/>
    </sheetView>
  </sheetViews>
  <sheetFormatPr baseColWidth="10" defaultColWidth="8.83203125" defaultRowHeight="14" x14ac:dyDescent="0.15"/>
  <cols>
    <col min="1" max="1" width="7.1640625" customWidth="1"/>
    <col min="2" max="2" width="5.5" style="10" customWidth="1"/>
    <col min="3" max="3" width="6.33203125" style="10" customWidth="1"/>
    <col min="4" max="4" width="5.83203125" style="10" customWidth="1"/>
    <col min="5" max="5" width="5.33203125" style="10" customWidth="1"/>
    <col min="6" max="6" width="3.5" style="10" customWidth="1"/>
    <col min="7" max="7" width="4.1640625" style="10" customWidth="1"/>
    <col min="8" max="8" width="3.5" style="10" customWidth="1"/>
    <col min="9" max="9" width="4.6640625" style="10" customWidth="1"/>
    <col min="10" max="10" width="2.5" style="10" customWidth="1"/>
    <col min="11" max="11" width="4.1640625" customWidth="1"/>
    <col min="12" max="12" width="4" customWidth="1"/>
    <col min="13" max="13" width="5.6640625" customWidth="1"/>
    <col min="14" max="19" width="8.83203125" customWidth="1"/>
  </cols>
  <sheetData>
    <row r="1" spans="1:17" ht="28.75" customHeight="1" x14ac:dyDescent="0.2">
      <c r="A1" s="36" t="s">
        <v>79</v>
      </c>
      <c r="I1" s="34" t="s">
        <v>31</v>
      </c>
      <c r="L1" s="23" t="s">
        <v>80</v>
      </c>
    </row>
    <row r="2" spans="1:17" ht="12.5" customHeight="1" x14ac:dyDescent="0.2">
      <c r="A2" s="36"/>
    </row>
    <row r="3" spans="1:17" ht="24" customHeight="1" x14ac:dyDescent="0.2">
      <c r="A3" s="36"/>
    </row>
    <row r="4" spans="1:17" ht="24" customHeight="1" x14ac:dyDescent="0.2">
      <c r="A4" s="36"/>
    </row>
    <row r="5" spans="1:17" ht="23.25" customHeight="1" x14ac:dyDescent="0.2">
      <c r="A5" s="36" t="s">
        <v>31</v>
      </c>
      <c r="N5" s="23" t="s">
        <v>81</v>
      </c>
    </row>
    <row r="6" spans="1:17" ht="33.5" customHeight="1" x14ac:dyDescent="0.2">
      <c r="A6" s="36"/>
    </row>
    <row r="7" spans="1:17" ht="18.5" customHeight="1" x14ac:dyDescent="0.15">
      <c r="A7" s="37"/>
    </row>
    <row r="8" spans="1:17" ht="25.75" customHeight="1" x14ac:dyDescent="0.2">
      <c r="A8" s="38" t="s">
        <v>82</v>
      </c>
    </row>
    <row r="9" spans="1:17" ht="25.75" customHeight="1" x14ac:dyDescent="0.2">
      <c r="A9" s="38"/>
    </row>
    <row r="10" spans="1:17" ht="24" customHeight="1" x14ac:dyDescent="0.25">
      <c r="A10" s="36" t="s">
        <v>102</v>
      </c>
    </row>
    <row r="11" spans="1:17" ht="18" x14ac:dyDescent="0.2">
      <c r="A11" s="36" t="s">
        <v>85</v>
      </c>
    </row>
    <row r="12" spans="1:17" ht="18" x14ac:dyDescent="0.2">
      <c r="A12" s="36" t="s">
        <v>32</v>
      </c>
      <c r="Q12" s="72"/>
    </row>
    <row r="13" spans="1:17" x14ac:dyDescent="0.15">
      <c r="A13" s="37"/>
    </row>
    <row r="14" spans="1:17" x14ac:dyDescent="0.15">
      <c r="A14" s="37"/>
    </row>
    <row r="15" spans="1:17" x14ac:dyDescent="0.15">
      <c r="A15" s="37"/>
    </row>
    <row r="16" spans="1:17" x14ac:dyDescent="0.15">
      <c r="A16" s="37"/>
    </row>
    <row r="17" spans="1:10" x14ac:dyDescent="0.15">
      <c r="A17" s="37"/>
    </row>
    <row r="18" spans="1:10" x14ac:dyDescent="0.15">
      <c r="A18" s="37"/>
    </row>
    <row r="19" spans="1:10" x14ac:dyDescent="0.15">
      <c r="A19" s="37"/>
    </row>
    <row r="20" spans="1:10" x14ac:dyDescent="0.15">
      <c r="A20" s="37"/>
    </row>
    <row r="21" spans="1:10" x14ac:dyDescent="0.15">
      <c r="A21" s="37"/>
    </row>
    <row r="22" spans="1:10" ht="18" x14ac:dyDescent="0.2">
      <c r="A22" s="36" t="s">
        <v>83</v>
      </c>
      <c r="J22" s="35" t="s">
        <v>84</v>
      </c>
    </row>
  </sheetData>
  <phoneticPr fontId="34" type="noConversion"/>
  <pageMargins left="0.75" right="0.75" top="1" bottom="1" header="0.3" footer="0.3"/>
  <pageSetup paperSize="9" orientation="landscape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F454-4EEC-7241-A725-A5B468901605}">
  <dimension ref="A1:J21"/>
  <sheetViews>
    <sheetView workbookViewId="0">
      <selection activeCell="B2" sqref="B2"/>
    </sheetView>
  </sheetViews>
  <sheetFormatPr baseColWidth="10" defaultColWidth="8.83203125" defaultRowHeight="14" x14ac:dyDescent="0.15"/>
  <cols>
    <col min="1" max="1" width="9.1640625" customWidth="1"/>
    <col min="2" max="2" width="16.5" customWidth="1"/>
    <col min="3" max="3" width="7.1640625" customWidth="1"/>
    <col min="4" max="4" width="18.1640625" customWidth="1"/>
    <col min="5" max="5" width="4.5" customWidth="1"/>
    <col min="7" max="10" width="12.83203125" customWidth="1"/>
  </cols>
  <sheetData>
    <row r="1" spans="1:10" x14ac:dyDescent="0.15">
      <c r="A1" t="s">
        <v>2</v>
      </c>
    </row>
    <row r="2" spans="1:10" x14ac:dyDescent="0.15">
      <c r="A2" t="s">
        <v>0</v>
      </c>
      <c r="B2">
        <v>3.14159265358979</v>
      </c>
      <c r="C2" s="1"/>
    </row>
    <row r="3" spans="1:10" x14ac:dyDescent="0.15">
      <c r="A3" t="s">
        <v>8</v>
      </c>
      <c r="B3">
        <f>4*B2</f>
        <v>12.56637061435916</v>
      </c>
      <c r="D3" s="10" t="s">
        <v>35</v>
      </c>
      <c r="G3" s="10" t="s">
        <v>50</v>
      </c>
      <c r="H3" s="10" t="s">
        <v>51</v>
      </c>
      <c r="I3" s="10" t="s">
        <v>52</v>
      </c>
      <c r="J3" s="10" t="s">
        <v>30</v>
      </c>
    </row>
    <row r="4" spans="1:10" ht="17" x14ac:dyDescent="0.25">
      <c r="A4" t="s">
        <v>22</v>
      </c>
      <c r="B4">
        <f>4*B2*B2</f>
        <v>39.478417604357354</v>
      </c>
      <c r="D4" s="10"/>
      <c r="F4" s="1" t="s">
        <v>50</v>
      </c>
      <c r="G4" s="39">
        <v>1</v>
      </c>
      <c r="H4" s="39">
        <v>2625.5</v>
      </c>
      <c r="I4" s="40">
        <v>219474.63068</v>
      </c>
      <c r="J4" s="39">
        <v>27.211400000000001</v>
      </c>
    </row>
    <row r="5" spans="1:10" ht="18" x14ac:dyDescent="0.25">
      <c r="A5" t="s">
        <v>11</v>
      </c>
      <c r="B5" s="2">
        <v>8.8541878170000005E-12</v>
      </c>
      <c r="C5" s="1" t="s">
        <v>13</v>
      </c>
      <c r="F5" s="1" t="s">
        <v>51</v>
      </c>
      <c r="G5" s="41">
        <f>1/H4</f>
        <v>3.8087983241287375E-4</v>
      </c>
      <c r="H5" s="39">
        <v>1</v>
      </c>
      <c r="I5" s="39">
        <f>1/H6</f>
        <v>83.593168766248425</v>
      </c>
      <c r="J5" s="39">
        <f>1/H7</f>
        <v>1.0364273106887785E-2</v>
      </c>
    </row>
    <row r="6" spans="1:10" ht="18" x14ac:dyDescent="0.25">
      <c r="A6" s="4" t="s">
        <v>6</v>
      </c>
      <c r="B6" s="2">
        <f>4*B2*B5</f>
        <v>1.1126500559756569E-10</v>
      </c>
      <c r="C6" s="1" t="s">
        <v>13</v>
      </c>
      <c r="D6">
        <f>LN(B6)</f>
        <v>-22.919106322202055</v>
      </c>
      <c r="F6" s="1" t="s">
        <v>52</v>
      </c>
      <c r="G6" s="39">
        <f>1/I4</f>
        <v>4.5563352670952997E-6</v>
      </c>
      <c r="H6" s="42">
        <v>1.19627E-2</v>
      </c>
      <c r="I6" s="39">
        <v>1</v>
      </c>
      <c r="J6" s="39"/>
    </row>
    <row r="7" spans="1:10" ht="18" x14ac:dyDescent="0.25">
      <c r="A7" s="3" t="s">
        <v>15</v>
      </c>
      <c r="B7" s="2">
        <f>1/B6</f>
        <v>8987551787.9979191</v>
      </c>
      <c r="C7" s="1"/>
      <c r="F7" s="1" t="s">
        <v>30</v>
      </c>
      <c r="G7" s="39">
        <f>1/J4</f>
        <v>3.6749303600696767E-2</v>
      </c>
      <c r="H7" s="39">
        <v>96.485299999999995</v>
      </c>
      <c r="I7" s="39"/>
      <c r="J7" s="39">
        <v>1</v>
      </c>
    </row>
    <row r="8" spans="1:10" x14ac:dyDescent="0.15">
      <c r="A8" t="s">
        <v>14</v>
      </c>
      <c r="B8" s="2">
        <v>6.6260693000000002E-34</v>
      </c>
      <c r="C8" s="1" t="s">
        <v>5</v>
      </c>
    </row>
    <row r="9" spans="1:10" ht="15" x14ac:dyDescent="0.15">
      <c r="A9" t="s">
        <v>21</v>
      </c>
      <c r="B9" s="2">
        <f>B8*B8</f>
        <v>4.3904794368402493E-67</v>
      </c>
      <c r="C9" s="1"/>
    </row>
    <row r="10" spans="1:10" ht="15" x14ac:dyDescent="0.2">
      <c r="A10" s="3" t="s">
        <v>19</v>
      </c>
      <c r="B10" s="2">
        <f>B8/(2*B2)</f>
        <v>1.0545716823644559E-34</v>
      </c>
      <c r="C10" s="1" t="s">
        <v>5</v>
      </c>
    </row>
    <row r="11" spans="1:10" ht="16" x14ac:dyDescent="0.2">
      <c r="A11" s="4" t="s">
        <v>18</v>
      </c>
      <c r="B11" s="2">
        <f>POWER(B10,2)</f>
        <v>1.1121214332449988E-68</v>
      </c>
      <c r="C11" s="1" t="s">
        <v>9</v>
      </c>
      <c r="D11">
        <f>LN(B11)</f>
        <v>-156.46951693117043</v>
      </c>
    </row>
    <row r="12" spans="1:10" x14ac:dyDescent="0.15">
      <c r="A12" s="3" t="s">
        <v>1</v>
      </c>
      <c r="B12" s="2">
        <v>1.60217653E-19</v>
      </c>
      <c r="C12" s="1" t="s">
        <v>4</v>
      </c>
    </row>
    <row r="13" spans="1:10" ht="18" x14ac:dyDescent="0.25">
      <c r="A13" s="3" t="s">
        <v>10</v>
      </c>
      <c r="B13" s="2">
        <v>9.1093825999999998E-31</v>
      </c>
      <c r="C13" s="1" t="s">
        <v>3</v>
      </c>
    </row>
    <row r="14" spans="1:10" ht="18" x14ac:dyDescent="0.25">
      <c r="A14" s="4" t="s">
        <v>7</v>
      </c>
      <c r="B14" s="2">
        <f>B12*B12*B13</f>
        <v>2.3383508512155093E-68</v>
      </c>
      <c r="C14" s="1" t="s">
        <v>12</v>
      </c>
      <c r="D14">
        <f>LN(B14)</f>
        <v>-155.72634040712651</v>
      </c>
    </row>
    <row r="15" spans="1:10" ht="31" customHeight="1" x14ac:dyDescent="0.15">
      <c r="A15" s="7" t="s">
        <v>20</v>
      </c>
      <c r="B15" s="8">
        <f>B6*B11/B14</f>
        <v>5.2917720807746022E-11</v>
      </c>
      <c r="D15" s="9">
        <f>EXP(D6+D11-D14)</f>
        <v>5.2917720807745912E-11</v>
      </c>
    </row>
    <row r="16" spans="1:10" ht="18" x14ac:dyDescent="0.25">
      <c r="A16" t="s">
        <v>16</v>
      </c>
      <c r="B16" s="2">
        <f>B11/B13</f>
        <v>1.220852698892018E-38</v>
      </c>
    </row>
    <row r="17" spans="1:4" ht="18" x14ac:dyDescent="0.25">
      <c r="A17" t="s">
        <v>17</v>
      </c>
      <c r="B17" s="2">
        <f>(B12/B6)*B12</f>
        <v>2.3070772517347557E-28</v>
      </c>
    </row>
    <row r="18" spans="1:4" ht="20" x14ac:dyDescent="0.25">
      <c r="A18" s="5" t="s">
        <v>20</v>
      </c>
      <c r="B18" s="6">
        <f>B16/B17</f>
        <v>5.2917720807746022E-11</v>
      </c>
    </row>
    <row r="19" spans="1:4" x14ac:dyDescent="0.15">
      <c r="B19" s="2"/>
      <c r="D19" s="11">
        <f>4.3597482E-18*6.022142E+23/1000</f>
        <v>2625.5022744644398</v>
      </c>
    </row>
    <row r="20" spans="1:4" x14ac:dyDescent="0.15">
      <c r="B20" s="2"/>
    </row>
    <row r="21" spans="1:4" x14ac:dyDescent="0.15">
      <c r="B21" s="2"/>
    </row>
  </sheetData>
  <pageMargins left="0.75" right="0.75" top="1" bottom="1" header="0.3" footer="0.3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E90C-B0B6-B245-B2D6-3124BC8F394C}">
  <dimension ref="A2:J180"/>
  <sheetViews>
    <sheetView topLeftCell="A3" workbookViewId="0">
      <selection activeCell="N50" sqref="N50"/>
    </sheetView>
  </sheetViews>
  <sheetFormatPr baseColWidth="10" defaultRowHeight="14" x14ac:dyDescent="0.15"/>
  <cols>
    <col min="1" max="1" width="12.5" customWidth="1"/>
    <col min="2" max="2" width="13" customWidth="1"/>
  </cols>
  <sheetData>
    <row r="2" spans="1:10" x14ac:dyDescent="0.15">
      <c r="D2" t="s">
        <v>130</v>
      </c>
    </row>
    <row r="3" spans="1:10" x14ac:dyDescent="0.15">
      <c r="E3" s="10" t="s">
        <v>127</v>
      </c>
      <c r="F3" s="10" t="s">
        <v>128</v>
      </c>
      <c r="G3" s="10"/>
      <c r="H3" s="10" t="s">
        <v>129</v>
      </c>
      <c r="J3" s="10" t="s">
        <v>137</v>
      </c>
    </row>
    <row r="4" spans="1:10" ht="18" x14ac:dyDescent="0.25">
      <c r="A4" t="s">
        <v>110</v>
      </c>
      <c r="B4">
        <v>1</v>
      </c>
      <c r="C4" s="10" t="s">
        <v>114</v>
      </c>
      <c r="D4" s="10" t="s">
        <v>113</v>
      </c>
      <c r="E4" s="10" t="s">
        <v>116</v>
      </c>
      <c r="F4" s="10" t="s">
        <v>117</v>
      </c>
      <c r="G4" s="10" t="s">
        <v>125</v>
      </c>
      <c r="H4" s="10" t="s">
        <v>118</v>
      </c>
      <c r="J4" s="10" t="s">
        <v>131</v>
      </c>
    </row>
    <row r="5" spans="1:10" x14ac:dyDescent="0.15">
      <c r="A5" t="s">
        <v>111</v>
      </c>
      <c r="B5">
        <v>0.52917705999999998</v>
      </c>
      <c r="C5" s="66">
        <v>0</v>
      </c>
      <c r="D5" s="67">
        <f>$B$4*C5/$B$6</f>
        <v>0</v>
      </c>
      <c r="E5">
        <f>2*$B$9*EXP(-D5)</f>
        <v>5.1955135522013594</v>
      </c>
      <c r="F5">
        <f>$B$12*0.5*$B$10*$B$9*(2-D5)*EXP(-D5/2)</f>
        <v>6.4291200128893298</v>
      </c>
      <c r="G5" s="68">
        <f>$B$16*$B$4*C5/$B$6</f>
        <v>0</v>
      </c>
      <c r="H5">
        <f>$B$16*0.5*$B$10*$B$9*D5*EXP($B$17-D5/2)</f>
        <v>0</v>
      </c>
      <c r="J5">
        <f>$B$22*$B$20*$B$21*$B$9*(27-18*D5+2*D5*D5)*EXP(-$B$23*D5/3)</f>
        <v>2.4996926232848367</v>
      </c>
    </row>
    <row r="6" spans="1:10" x14ac:dyDescent="0.15">
      <c r="A6" t="s">
        <v>112</v>
      </c>
      <c r="B6" s="65">
        <v>2.7182818284589998</v>
      </c>
      <c r="C6" s="66">
        <f t="shared" ref="C6:C12" si="0">C5+$B$7</f>
        <v>1</v>
      </c>
      <c r="D6" s="67">
        <f>$B$4*C6/$B$6</f>
        <v>0.3678794411714485</v>
      </c>
      <c r="E6">
        <f t="shared" ref="E6:E69" si="1">2*$B$9*EXP(-D6)</f>
        <v>3.5963377413060655</v>
      </c>
      <c r="F6">
        <f t="shared" ref="F6:F44" si="2">$B$12*0.5*$B$10*$B$9*(2-D6)*EXP(-D6/2)</f>
        <v>4.3650554691137611</v>
      </c>
      <c r="G6" s="68">
        <f t="shared" ref="G6:G69" si="3">$B$16*$B$4*C6/$B$6</f>
        <v>1.471517764685794</v>
      </c>
      <c r="H6">
        <f t="shared" ref="H6:H69" si="4">$B$16*0.5*$B$10*$B$9*D6*EXP($B$17-D6/2)</f>
        <v>1.124436660356591</v>
      </c>
      <c r="J6">
        <f t="shared" ref="J6:J65" si="5">$B$22*$B$20*$B$21*$B$9*(27-18*D6+2*D6*D6)*EXP(-$B$23*D6/3)</f>
        <v>1.7544432061613151</v>
      </c>
    </row>
    <row r="7" spans="1:10" x14ac:dyDescent="0.15">
      <c r="A7" t="s">
        <v>115</v>
      </c>
      <c r="B7">
        <v>1</v>
      </c>
      <c r="C7" s="66">
        <f t="shared" si="0"/>
        <v>2</v>
      </c>
      <c r="D7" s="67">
        <f t="shared" ref="D7:D70" si="6">$B$4*C7/$B$6</f>
        <v>0.73575888234289699</v>
      </c>
      <c r="E7">
        <f t="shared" si="1"/>
        <v>2.48938724143302</v>
      </c>
      <c r="F7">
        <f t="shared" si="2"/>
        <v>2.813088769402567</v>
      </c>
      <c r="G7" s="68">
        <f t="shared" si="3"/>
        <v>2.943035529371588</v>
      </c>
      <c r="H7">
        <f t="shared" si="4"/>
        <v>1.8710310150263267</v>
      </c>
      <c r="J7">
        <f t="shared" si="5"/>
        <v>1.1570968974017559</v>
      </c>
    </row>
    <row r="8" spans="1:10" x14ac:dyDescent="0.15">
      <c r="A8" t="s">
        <v>119</v>
      </c>
      <c r="B8">
        <f>B4/B5</f>
        <v>1.8897266635103194</v>
      </c>
      <c r="C8" s="66">
        <f t="shared" si="0"/>
        <v>3</v>
      </c>
      <c r="D8" s="67">
        <f t="shared" si="6"/>
        <v>1.1036383235143454</v>
      </c>
      <c r="E8">
        <f t="shared" si="1"/>
        <v>1.7231554107481983</v>
      </c>
      <c r="F8">
        <f t="shared" si="2"/>
        <v>1.6594065516305596</v>
      </c>
      <c r="G8" s="68">
        <f t="shared" si="3"/>
        <v>4.4145532940573817</v>
      </c>
      <c r="H8">
        <f t="shared" si="4"/>
        <v>2.3350072858351951</v>
      </c>
      <c r="J8">
        <f t="shared" si="5"/>
        <v>0.68489172437502965</v>
      </c>
    </row>
    <row r="9" spans="1:10" x14ac:dyDescent="0.15">
      <c r="A9" t="s">
        <v>120</v>
      </c>
      <c r="B9">
        <f>SQRT(POWER(B8,3))</f>
        <v>2.5977567761006797</v>
      </c>
      <c r="C9" s="66">
        <f t="shared" si="0"/>
        <v>4</v>
      </c>
      <c r="D9" s="67">
        <f t="shared" si="6"/>
        <v>1.471517764685794</v>
      </c>
      <c r="E9">
        <f t="shared" si="1"/>
        <v>1.1927692566952861</v>
      </c>
      <c r="F9">
        <f t="shared" si="2"/>
        <v>0.81398407411970175</v>
      </c>
      <c r="G9" s="68">
        <f t="shared" si="3"/>
        <v>5.8860710587431759</v>
      </c>
      <c r="H9">
        <f t="shared" si="4"/>
        <v>2.590257685553464</v>
      </c>
      <c r="J9">
        <f t="shared" si="5"/>
        <v>0.31809526549210931</v>
      </c>
    </row>
    <row r="10" spans="1:10" x14ac:dyDescent="0.15">
      <c r="A10" t="s">
        <v>121</v>
      </c>
      <c r="B10">
        <f>1/SQRT(2)</f>
        <v>0.70710678118654746</v>
      </c>
      <c r="C10" s="66">
        <f t="shared" si="0"/>
        <v>5</v>
      </c>
      <c r="D10" s="67">
        <f t="shared" si="6"/>
        <v>1.8393972058572423</v>
      </c>
      <c r="E10">
        <f t="shared" si="1"/>
        <v>0.82563562801319612</v>
      </c>
      <c r="F10">
        <f t="shared" si="2"/>
        <v>0.20580437639062568</v>
      </c>
      <c r="G10" s="68">
        <f t="shared" si="3"/>
        <v>7.3575888234289692</v>
      </c>
      <c r="H10">
        <f t="shared" si="4"/>
        <v>2.6938225143356971</v>
      </c>
      <c r="J10">
        <f t="shared" si="5"/>
        <v>3.9636763283314641E-2</v>
      </c>
    </row>
    <row r="11" spans="1:10" x14ac:dyDescent="0.15">
      <c r="C11" s="66">
        <f t="shared" si="0"/>
        <v>6</v>
      </c>
      <c r="D11" s="67">
        <f t="shared" si="6"/>
        <v>2.2072766470286909</v>
      </c>
      <c r="E11">
        <f t="shared" si="1"/>
        <v>0.57150549984278332</v>
      </c>
      <c r="F11">
        <f t="shared" si="2"/>
        <v>-0.22098758609248126</v>
      </c>
      <c r="G11" s="68">
        <f t="shared" si="3"/>
        <v>8.8291065881147635</v>
      </c>
      <c r="H11">
        <f t="shared" si="4"/>
        <v>2.6894669932052331</v>
      </c>
      <c r="J11">
        <f t="shared" si="5"/>
        <v>-0.16521880583464174</v>
      </c>
    </row>
    <row r="12" spans="1:10" x14ac:dyDescent="0.15">
      <c r="A12" t="s">
        <v>122</v>
      </c>
      <c r="B12">
        <v>3.5</v>
      </c>
      <c r="C12" s="66">
        <f t="shared" si="0"/>
        <v>7</v>
      </c>
      <c r="D12" s="67">
        <f t="shared" si="6"/>
        <v>2.5751560882001394</v>
      </c>
      <c r="E12">
        <f t="shared" si="1"/>
        <v>0.395596465642504</v>
      </c>
      <c r="F12">
        <f t="shared" si="2"/>
        <v>-0.51017505373983085</v>
      </c>
      <c r="G12" s="68">
        <f t="shared" si="3"/>
        <v>10.300624352800558</v>
      </c>
      <c r="H12">
        <f t="shared" si="4"/>
        <v>2.610531888924231</v>
      </c>
      <c r="J12">
        <f t="shared" si="5"/>
        <v>-0.30915927734716669</v>
      </c>
    </row>
    <row r="13" spans="1:10" x14ac:dyDescent="0.15">
      <c r="C13" s="66">
        <f t="shared" ref="C13:C59" si="7">C12+$B$7</f>
        <v>8</v>
      </c>
      <c r="D13" s="67">
        <f t="shared" si="6"/>
        <v>2.943035529371588</v>
      </c>
      <c r="E13">
        <f t="shared" si="1"/>
        <v>0.27383212177641658</v>
      </c>
      <c r="F13">
        <f t="shared" si="2"/>
        <v>-0.69594921175025126</v>
      </c>
      <c r="G13" s="68">
        <f t="shared" si="3"/>
        <v>11.772142117486352</v>
      </c>
      <c r="H13">
        <f t="shared" si="4"/>
        <v>2.4822009873147222</v>
      </c>
      <c r="J13">
        <f t="shared" si="5"/>
        <v>-0.40308055084294792</v>
      </c>
    </row>
    <row r="14" spans="1:10" x14ac:dyDescent="0.15">
      <c r="A14" t="s">
        <v>123</v>
      </c>
      <c r="B14">
        <f>1/SQRT(6)</f>
        <v>0.40824829046386307</v>
      </c>
      <c r="C14" s="66">
        <f t="shared" si="7"/>
        <v>9</v>
      </c>
      <c r="D14" s="67">
        <f t="shared" si="6"/>
        <v>3.3109149705430361</v>
      </c>
      <c r="E14">
        <f t="shared" si="1"/>
        <v>0.18954676653844649</v>
      </c>
      <c r="F14">
        <f t="shared" si="2"/>
        <v>-0.8048964453034374</v>
      </c>
      <c r="G14" s="68">
        <f t="shared" si="3"/>
        <v>13.243659882172144</v>
      </c>
      <c r="H14">
        <f t="shared" si="4"/>
        <v>2.3233009008427525</v>
      </c>
      <c r="J14">
        <f t="shared" si="5"/>
        <v>-0.45631220743065171</v>
      </c>
    </row>
    <row r="15" spans="1:10" x14ac:dyDescent="0.15">
      <c r="C15" s="66">
        <f t="shared" si="7"/>
        <v>10</v>
      </c>
      <c r="D15" s="67">
        <f t="shared" si="6"/>
        <v>3.6787944117144846</v>
      </c>
      <c r="E15">
        <f t="shared" si="1"/>
        <v>0.13120439074899859</v>
      </c>
      <c r="F15">
        <f t="shared" si="2"/>
        <v>-0.85758859261905018</v>
      </c>
      <c r="G15" s="68">
        <f t="shared" si="3"/>
        <v>14.715177646857938</v>
      </c>
      <c r="H15">
        <f t="shared" si="4"/>
        <v>2.1477263514221754</v>
      </c>
      <c r="J15">
        <f t="shared" si="5"/>
        <v>-0.47681676350650437</v>
      </c>
    </row>
    <row r="16" spans="1:10" x14ac:dyDescent="0.15">
      <c r="A16" t="s">
        <v>124</v>
      </c>
      <c r="B16">
        <v>4</v>
      </c>
      <c r="C16" s="66">
        <f t="shared" si="7"/>
        <v>11</v>
      </c>
      <c r="D16" s="67">
        <f t="shared" si="6"/>
        <v>4.0466738528859336</v>
      </c>
      <c r="E16">
        <f t="shared" si="1"/>
        <v>9.0819761614473082E-2</v>
      </c>
      <c r="F16">
        <f t="shared" si="2"/>
        <v>-0.86985350208228995</v>
      </c>
      <c r="G16" s="68">
        <f t="shared" si="3"/>
        <v>16.186695411543734</v>
      </c>
      <c r="H16">
        <f t="shared" si="4"/>
        <v>1.9655659730217436</v>
      </c>
      <c r="J16">
        <f t="shared" si="5"/>
        <v>-0.4713654842670793</v>
      </c>
    </row>
    <row r="17" spans="1:10" x14ac:dyDescent="0.15">
      <c r="A17" t="s">
        <v>126</v>
      </c>
      <c r="B17">
        <v>0</v>
      </c>
      <c r="C17" s="66">
        <f t="shared" si="7"/>
        <v>12</v>
      </c>
      <c r="D17" s="67">
        <f t="shared" si="6"/>
        <v>4.4145532940573817</v>
      </c>
      <c r="E17">
        <f t="shared" si="1"/>
        <v>6.2865495983964861E-2</v>
      </c>
      <c r="F17">
        <f t="shared" si="2"/>
        <v>-0.85378842944273481</v>
      </c>
      <c r="G17" s="68">
        <f t="shared" si="3"/>
        <v>17.658213176229527</v>
      </c>
      <c r="H17">
        <f t="shared" si="4"/>
        <v>1.7839890339258899</v>
      </c>
      <c r="J17">
        <f t="shared" si="5"/>
        <v>-0.44569336852723124</v>
      </c>
    </row>
    <row r="18" spans="1:10" x14ac:dyDescent="0.15">
      <c r="C18" s="66">
        <f t="shared" si="7"/>
        <v>13</v>
      </c>
      <c r="D18" s="67">
        <f t="shared" si="6"/>
        <v>4.7824327352288298</v>
      </c>
      <c r="E18">
        <f t="shared" si="1"/>
        <v>4.3515535771678326E-2</v>
      </c>
      <c r="F18">
        <f t="shared" si="2"/>
        <v>-0.8185668218450628</v>
      </c>
      <c r="G18" s="68">
        <f t="shared" si="3"/>
        <v>19.129730940915319</v>
      </c>
      <c r="H18">
        <f t="shared" si="4"/>
        <v>1.6079416363956371</v>
      </c>
      <c r="J18">
        <f t="shared" si="5"/>
        <v>-0.40463563685262854</v>
      </c>
    </row>
    <row r="19" spans="1:10" x14ac:dyDescent="0.15">
      <c r="A19" t="s">
        <v>132</v>
      </c>
      <c r="C19" s="66">
        <f t="shared" si="7"/>
        <v>14</v>
      </c>
      <c r="D19" s="67">
        <f t="shared" si="6"/>
        <v>5.1503121764002788</v>
      </c>
      <c r="E19">
        <f t="shared" si="1"/>
        <v>3.0121481169562661E-2</v>
      </c>
      <c r="F19">
        <f t="shared" si="2"/>
        <v>-0.77107930961490612</v>
      </c>
      <c r="G19" s="68">
        <f t="shared" si="3"/>
        <v>20.601248705601115</v>
      </c>
      <c r="H19">
        <f t="shared" si="4"/>
        <v>1.4406913836412412</v>
      </c>
      <c r="J19">
        <f t="shared" si="5"/>
        <v>-0.35224780448585341</v>
      </c>
    </row>
    <row r="20" spans="1:10" x14ac:dyDescent="0.15">
      <c r="A20" s="69" t="s">
        <v>133</v>
      </c>
      <c r="B20">
        <f>1/81</f>
        <v>1.2345679012345678E-2</v>
      </c>
      <c r="C20" s="66">
        <f t="shared" si="7"/>
        <v>15</v>
      </c>
      <c r="D20" s="67">
        <f t="shared" si="6"/>
        <v>5.5181916175717269</v>
      </c>
      <c r="E20">
        <f t="shared" si="1"/>
        <v>2.0850108168467704E-2</v>
      </c>
      <c r="F20">
        <f t="shared" si="2"/>
        <v>-0.716441842171326</v>
      </c>
      <c r="G20" s="68">
        <f t="shared" si="3"/>
        <v>22.072766470286908</v>
      </c>
      <c r="H20">
        <f t="shared" si="4"/>
        <v>1.2842517805216429</v>
      </c>
      <c r="J20">
        <f t="shared" si="5"/>
        <v>-0.29191119609414684</v>
      </c>
    </row>
    <row r="21" spans="1:10" x14ac:dyDescent="0.15">
      <c r="A21" t="s">
        <v>134</v>
      </c>
      <c r="B21">
        <f>1/SQRT(3)</f>
        <v>0.57735026918962584</v>
      </c>
      <c r="C21" s="66">
        <f t="shared" si="7"/>
        <v>16</v>
      </c>
      <c r="D21" s="67">
        <f t="shared" si="6"/>
        <v>5.8860710587431759</v>
      </c>
      <c r="E21">
        <f t="shared" si="1"/>
        <v>1.44324579588101E-2</v>
      </c>
      <c r="F21">
        <f t="shared" si="2"/>
        <v>-0.65839751699413296</v>
      </c>
      <c r="G21" s="68">
        <f t="shared" si="3"/>
        <v>23.544284234972704</v>
      </c>
      <c r="H21">
        <f t="shared" si="4"/>
        <v>1.1397114055657613</v>
      </c>
      <c r="J21">
        <f t="shared" si="5"/>
        <v>-0.22642555834747738</v>
      </c>
    </row>
    <row r="22" spans="1:10" x14ac:dyDescent="0.15">
      <c r="A22" t="s">
        <v>135</v>
      </c>
      <c r="B22">
        <v>5</v>
      </c>
      <c r="C22" s="66">
        <f t="shared" si="7"/>
        <v>17</v>
      </c>
      <c r="D22" s="67">
        <f t="shared" si="6"/>
        <v>6.253950499914624</v>
      </c>
      <c r="E22">
        <f t="shared" si="1"/>
        <v>9.9901564562544475E-3</v>
      </c>
      <c r="F22">
        <f t="shared" si="2"/>
        <v>-0.59963347973978098</v>
      </c>
      <c r="G22" s="68">
        <f t="shared" si="3"/>
        <v>25.015801999658496</v>
      </c>
      <c r="H22">
        <f t="shared" si="4"/>
        <v>1.0074878735382995</v>
      </c>
      <c r="J22">
        <f t="shared" si="5"/>
        <v>-0.15809024636301824</v>
      </c>
    </row>
    <row r="23" spans="1:10" x14ac:dyDescent="0.15">
      <c r="A23" t="s">
        <v>136</v>
      </c>
      <c r="B23">
        <v>0.7</v>
      </c>
      <c r="C23" s="66">
        <f t="shared" si="7"/>
        <v>18</v>
      </c>
      <c r="D23" s="67">
        <f t="shared" si="6"/>
        <v>6.6218299410860721</v>
      </c>
      <c r="E23">
        <f t="shared" si="1"/>
        <v>6.9151925683953825E-3</v>
      </c>
      <c r="F23">
        <f t="shared" si="2"/>
        <v>-0.5420300908684712</v>
      </c>
      <c r="G23" s="68">
        <f t="shared" si="3"/>
        <v>26.487319764344289</v>
      </c>
      <c r="H23">
        <f t="shared" si="4"/>
        <v>0.88752256893517623</v>
      </c>
      <c r="J23">
        <f t="shared" si="5"/>
        <v>-8.8775298979420242E-2</v>
      </c>
    </row>
    <row r="24" spans="1:10" x14ac:dyDescent="0.15">
      <c r="C24" s="66">
        <f t="shared" si="7"/>
        <v>19</v>
      </c>
      <c r="D24" s="67">
        <f t="shared" si="6"/>
        <v>6.9897093822575211</v>
      </c>
      <c r="E24">
        <f t="shared" si="1"/>
        <v>4.7867006355093193E-3</v>
      </c>
      <c r="F24">
        <f t="shared" si="2"/>
        <v>-0.48685617345294124</v>
      </c>
      <c r="G24" s="68">
        <f t="shared" si="3"/>
        <v>27.958837529030085</v>
      </c>
      <c r="H24">
        <f t="shared" si="4"/>
        <v>0.77942888400203236</v>
      </c>
      <c r="J24">
        <f t="shared" si="5"/>
        <v>-1.9983573719101103E-2</v>
      </c>
    </row>
    <row r="25" spans="1:10" x14ac:dyDescent="0.15">
      <c r="C25" s="66">
        <f t="shared" si="7"/>
        <v>20</v>
      </c>
      <c r="D25" s="67">
        <f t="shared" si="6"/>
        <v>7.3575888234289692</v>
      </c>
      <c r="E25">
        <f t="shared" si="1"/>
        <v>3.3133571838191074E-3</v>
      </c>
      <c r="F25">
        <f t="shared" si="2"/>
        <v>-0.4349214267517183</v>
      </c>
      <c r="G25" s="68">
        <f t="shared" si="3"/>
        <v>29.430355293715877</v>
      </c>
      <c r="H25">
        <f t="shared" si="4"/>
        <v>0.68260408798495376</v>
      </c>
      <c r="J25">
        <f t="shared" si="5"/>
        <v>4.7095016579982434E-2</v>
      </c>
    </row>
    <row r="26" spans="1:10" x14ac:dyDescent="0.15">
      <c r="C26" s="66">
        <f t="shared" si="7"/>
        <v>21</v>
      </c>
      <c r="D26" s="67">
        <f t="shared" si="6"/>
        <v>7.7254682646004182</v>
      </c>
      <c r="E26">
        <f t="shared" si="1"/>
        <v>2.2935079219545858E-3</v>
      </c>
      <c r="F26">
        <f t="shared" si="2"/>
        <v>-0.38669488745761799</v>
      </c>
      <c r="G26" s="68">
        <f t="shared" si="3"/>
        <v>30.901873058401673</v>
      </c>
      <c r="H26">
        <f t="shared" si="4"/>
        <v>0.59631286397159478</v>
      </c>
      <c r="J26">
        <f t="shared" si="5"/>
        <v>0.11153623869457616</v>
      </c>
    </row>
    <row r="27" spans="1:10" x14ac:dyDescent="0.15">
      <c r="C27" s="66">
        <f t="shared" si="7"/>
        <v>22</v>
      </c>
      <c r="D27" s="67">
        <f t="shared" si="6"/>
        <v>8.0933477057718672</v>
      </c>
      <c r="E27">
        <f t="shared" si="1"/>
        <v>1.5875676228801119E-3</v>
      </c>
      <c r="F27">
        <f t="shared" si="2"/>
        <v>-0.34239654511636886</v>
      </c>
      <c r="G27" s="68">
        <f t="shared" si="3"/>
        <v>32.373390823087469</v>
      </c>
      <c r="H27">
        <f t="shared" si="4"/>
        <v>0.51974887588252949</v>
      </c>
      <c r="J27">
        <f t="shared" si="5"/>
        <v>0.17264042169653601</v>
      </c>
    </row>
    <row r="28" spans="1:10" x14ac:dyDescent="0.15">
      <c r="C28" s="66">
        <f t="shared" si="7"/>
        <v>23</v>
      </c>
      <c r="D28" s="67">
        <f t="shared" si="6"/>
        <v>8.4612271469433153</v>
      </c>
      <c r="E28">
        <f t="shared" si="1"/>
        <v>1.0989153048441566E-3</v>
      </c>
      <c r="F28">
        <f t="shared" si="2"/>
        <v>-0.30206778865897732</v>
      </c>
      <c r="G28" s="68">
        <f t="shared" si="3"/>
        <v>33.844908587773261</v>
      </c>
      <c r="H28">
        <f t="shared" si="4"/>
        <v>0.45207938996145758</v>
      </c>
      <c r="J28">
        <f t="shared" si="5"/>
        <v>0.22989675553765263</v>
      </c>
    </row>
    <row r="29" spans="1:10" x14ac:dyDescent="0.15">
      <c r="C29" s="66">
        <f t="shared" si="7"/>
        <v>24</v>
      </c>
      <c r="D29" s="67">
        <f t="shared" si="6"/>
        <v>8.8291065881147635</v>
      </c>
      <c r="E29">
        <f t="shared" si="1"/>
        <v>7.606698636432955E-4</v>
      </c>
      <c r="F29">
        <f t="shared" si="2"/>
        <v>-0.26562521120232585</v>
      </c>
      <c r="G29" s="68">
        <f t="shared" si="3"/>
        <v>35.316426352459054</v>
      </c>
      <c r="H29">
        <f t="shared" si="4"/>
        <v>0.39247690697134968</v>
      </c>
      <c r="J29">
        <f t="shared" si="5"/>
        <v>0.28295235580680789</v>
      </c>
    </row>
    <row r="30" spans="1:10" x14ac:dyDescent="0.15">
      <c r="C30" s="66">
        <f t="shared" si="7"/>
        <v>25</v>
      </c>
      <c r="D30" s="67">
        <f t="shared" si="6"/>
        <v>9.1969860292862116</v>
      </c>
      <c r="E30">
        <f t="shared" si="1"/>
        <v>5.2653615697632579E-4</v>
      </c>
      <c r="F30">
        <f t="shared" si="2"/>
        <v>-0.23290137659196708</v>
      </c>
      <c r="G30" s="68">
        <f t="shared" si="3"/>
        <v>36.787944117144846</v>
      </c>
      <c r="H30">
        <f t="shared" si="4"/>
        <v>0.34014091025669269</v>
      </c>
      <c r="J30">
        <f t="shared" si="5"/>
        <v>0.33158551821155663</v>
      </c>
    </row>
    <row r="31" spans="1:10" x14ac:dyDescent="0.15">
      <c r="C31" s="66">
        <f t="shared" si="7"/>
        <v>26</v>
      </c>
      <c r="D31" s="67">
        <f t="shared" si="6"/>
        <v>9.5648654704576597</v>
      </c>
      <c r="E31">
        <f t="shared" si="1"/>
        <v>3.6446865828959103E-4</v>
      </c>
      <c r="F31">
        <f t="shared" si="2"/>
        <v>-0.20367541006737272</v>
      </c>
      <c r="G31" s="68">
        <f t="shared" si="3"/>
        <v>38.259461881830639</v>
      </c>
      <c r="H31">
        <f t="shared" si="4"/>
        <v>0.2943121580820936</v>
      </c>
      <c r="J31">
        <f t="shared" si="5"/>
        <v>0.37568265171038945</v>
      </c>
    </row>
    <row r="32" spans="1:10" x14ac:dyDescent="0.15">
      <c r="C32" s="66">
        <f t="shared" si="7"/>
        <v>27</v>
      </c>
      <c r="D32" s="67">
        <f t="shared" si="6"/>
        <v>9.9327449116291096</v>
      </c>
      <c r="E32">
        <f t="shared" si="1"/>
        <v>2.5228543399230806E-4</v>
      </c>
      <c r="F32">
        <f t="shared" si="2"/>
        <v>-0.17769568164304755</v>
      </c>
      <c r="G32" s="68">
        <f t="shared" si="3"/>
        <v>39.730979646516438</v>
      </c>
      <c r="H32">
        <f t="shared" si="4"/>
        <v>0.25428141165988205</v>
      </c>
      <c r="J32">
        <f t="shared" si="5"/>
        <v>0.41521843751202425</v>
      </c>
    </row>
    <row r="33" spans="3:10" x14ac:dyDescent="0.15">
      <c r="C33" s="66">
        <f t="shared" si="7"/>
        <v>28</v>
      </c>
      <c r="D33" s="67">
        <f t="shared" si="6"/>
        <v>10.300624352800558</v>
      </c>
      <c r="E33">
        <f t="shared" si="1"/>
        <v>1.7463213573254755E-4</v>
      </c>
      <c r="F33">
        <f t="shared" si="2"/>
        <v>-0.15469637573979569</v>
      </c>
      <c r="G33" s="68">
        <f t="shared" si="3"/>
        <v>41.202497411202231</v>
      </c>
      <c r="H33">
        <f t="shared" si="4"/>
        <v>0.21939406517709925</v>
      </c>
      <c r="J33">
        <f t="shared" si="5"/>
        <v>0.45023881310608749</v>
      </c>
    </row>
    <row r="34" spans="3:10" x14ac:dyDescent="0.15">
      <c r="C34" s="66">
        <f t="shared" si="7"/>
        <v>29</v>
      </c>
      <c r="D34" s="67">
        <f t="shared" si="6"/>
        <v>10.668503793972006</v>
      </c>
      <c r="E34">
        <f t="shared" si="1"/>
        <v>1.2088047394539914E-4</v>
      </c>
      <c r="F34">
        <f t="shared" si="2"/>
        <v>-0.13440936113502888</v>
      </c>
      <c r="G34" s="68">
        <f t="shared" si="3"/>
        <v>42.674015175888023</v>
      </c>
      <c r="H34">
        <f t="shared" si="4"/>
        <v>0.18905180848415673</v>
      </c>
      <c r="J34">
        <f t="shared" si="5"/>
        <v>0.48084642676179989</v>
      </c>
    </row>
    <row r="35" spans="3:10" x14ac:dyDescent="0.15">
      <c r="C35" s="66">
        <f t="shared" si="7"/>
        <v>30</v>
      </c>
      <c r="D35" s="67">
        <f t="shared" si="6"/>
        <v>11.036383235143454</v>
      </c>
      <c r="E35">
        <f t="shared" si="1"/>
        <v>8.3673539924192497E-5</v>
      </c>
      <c r="F35">
        <f t="shared" si="2"/>
        <v>-0.11657247271746773</v>
      </c>
      <c r="G35" s="68">
        <f t="shared" si="3"/>
        <v>44.145532940573815</v>
      </c>
      <c r="H35">
        <f t="shared" si="4"/>
        <v>0.1627121888544705</v>
      </c>
      <c r="J35">
        <f t="shared" si="5"/>
        <v>0.50718824912583349</v>
      </c>
    </row>
    <row r="36" spans="3:10" x14ac:dyDescent="0.15">
      <c r="C36" s="66">
        <f t="shared" si="7"/>
        <v>31</v>
      </c>
      <c r="D36" s="67">
        <f t="shared" si="6"/>
        <v>11.404262676314902</v>
      </c>
      <c r="E36">
        <f t="shared" si="1"/>
        <v>5.7918876845303035E-5</v>
      </c>
      <c r="F36">
        <f t="shared" si="2"/>
        <v>-0.10093507570725929</v>
      </c>
      <c r="G36" s="68">
        <f t="shared" si="3"/>
        <v>45.617050705259608</v>
      </c>
      <c r="H36">
        <f t="shared" si="4"/>
        <v>0.13988673085066816</v>
      </c>
      <c r="J36">
        <f t="shared" si="5"/>
        <v>0.52944506520431067</v>
      </c>
    </row>
    <row r="37" spans="3:10" x14ac:dyDescent="0.15">
      <c r="C37" s="66">
        <f t="shared" si="7"/>
        <v>32</v>
      </c>
      <c r="D37" s="67">
        <f t="shared" si="6"/>
        <v>11.772142117486352</v>
      </c>
      <c r="E37">
        <f t="shared" si="1"/>
        <v>4.0091482899619278E-5</v>
      </c>
      <c r="F37">
        <f t="shared" si="2"/>
        <v>-8.7261591726140578E-2</v>
      </c>
      <c r="G37" s="68">
        <f t="shared" si="3"/>
        <v>47.088568469945407</v>
      </c>
      <c r="H37">
        <f t="shared" si="4"/>
        <v>0.12013811118503229</v>
      </c>
      <c r="J37">
        <f t="shared" si="5"/>
        <v>0.54782260260857307</v>
      </c>
    </row>
    <row r="38" spans="3:10" x14ac:dyDescent="0.15">
      <c r="C38" s="66">
        <f t="shared" si="7"/>
        <v>33</v>
      </c>
      <c r="D38" s="67">
        <f t="shared" si="6"/>
        <v>12.1400215586578</v>
      </c>
      <c r="E38">
        <f t="shared" si="1"/>
        <v>2.7751349622740741E-5</v>
      </c>
      <c r="F38">
        <f t="shared" si="2"/>
        <v>-7.5333514522479231E-2</v>
      </c>
      <c r="G38" s="68">
        <f t="shared" si="3"/>
        <v>48.5600862346312</v>
      </c>
      <c r="H38">
        <f t="shared" si="4"/>
        <v>0.10307675919643301</v>
      </c>
      <c r="J38">
        <f t="shared" si="5"/>
        <v>0.56254408091196273</v>
      </c>
    </row>
    <row r="39" spans="3:10" x14ac:dyDescent="0.15">
      <c r="C39" s="66">
        <f t="shared" si="7"/>
        <v>34</v>
      </c>
      <c r="D39" s="67">
        <f t="shared" si="6"/>
        <v>12.507900999829248</v>
      </c>
      <c r="E39">
        <f t="shared" si="1"/>
        <v>1.9209501624368852E-5</v>
      </c>
      <c r="F39">
        <f t="shared" si="2"/>
        <v>-6.4950323333134052E-2</v>
      </c>
      <c r="G39" s="68">
        <f t="shared" si="3"/>
        <v>50.031603999316992</v>
      </c>
      <c r="H39">
        <f t="shared" si="4"/>
        <v>8.8357155702817394E-2</v>
      </c>
      <c r="J39">
        <f t="shared" si="5"/>
        <v>0.57384399269283826</v>
      </c>
    </row>
    <row r="40" spans="3:10" x14ac:dyDescent="0.15">
      <c r="C40" s="66">
        <f t="shared" si="7"/>
        <v>35</v>
      </c>
      <c r="D40" s="67">
        <f t="shared" si="6"/>
        <v>12.875780441000696</v>
      </c>
      <c r="E40">
        <f t="shared" si="1"/>
        <v>1.3296829079413488E-5</v>
      </c>
      <c r="F40">
        <f t="shared" si="2"/>
        <v>-5.5929607405795931E-2</v>
      </c>
      <c r="G40" s="68">
        <f t="shared" si="3"/>
        <v>51.503121764002785</v>
      </c>
      <c r="H40">
        <f t="shared" si="4"/>
        <v>7.5674027547726203E-2</v>
      </c>
      <c r="J40">
        <f t="shared" si="5"/>
        <v>0.5819629496747547</v>
      </c>
    </row>
    <row r="41" spans="3:10" x14ac:dyDescent="0.15">
      <c r="C41" s="66">
        <f t="shared" si="7"/>
        <v>36</v>
      </c>
      <c r="D41" s="67">
        <f t="shared" si="6"/>
        <v>13.243659882172144</v>
      </c>
      <c r="E41">
        <f t="shared" si="1"/>
        <v>9.2040734332661413E-6</v>
      </c>
      <c r="F41">
        <f t="shared" si="2"/>
        <v>-4.8106640971010924E-2</v>
      </c>
      <c r="G41" s="68">
        <f t="shared" si="3"/>
        <v>52.974639528688577</v>
      </c>
      <c r="H41">
        <f t="shared" si="4"/>
        <v>6.4758577369230297E-2</v>
      </c>
      <c r="J41">
        <f t="shared" si="5"/>
        <v>0.5871434476293188</v>
      </c>
    </row>
    <row r="42" spans="3:10" x14ac:dyDescent="0.15">
      <c r="C42" s="66">
        <f t="shared" si="7"/>
        <v>37</v>
      </c>
      <c r="D42" s="67">
        <f t="shared" si="6"/>
        <v>13.611539323343594</v>
      </c>
      <c r="E42">
        <f t="shared" si="1"/>
        <v>6.3710654065722656E-6</v>
      </c>
      <c r="F42">
        <f t="shared" si="2"/>
        <v>-4.1333589813124648E-2</v>
      </c>
      <c r="G42" s="68">
        <f t="shared" si="3"/>
        <v>54.446157293374377</v>
      </c>
      <c r="H42">
        <f t="shared" si="4"/>
        <v>5.5374844178643516E-2</v>
      </c>
      <c r="J42">
        <f t="shared" si="5"/>
        <v>0.58962642165964307</v>
      </c>
    </row>
    <row r="43" spans="3:10" x14ac:dyDescent="0.15">
      <c r="C43" s="66">
        <f t="shared" si="7"/>
        <v>38</v>
      </c>
      <c r="D43" s="67">
        <f t="shared" si="6"/>
        <v>13.979418764515042</v>
      </c>
      <c r="E43">
        <f t="shared" si="1"/>
        <v>4.4100554726254548E-6</v>
      </c>
      <c r="F43">
        <f t="shared" si="2"/>
        <v>-3.5478485231254984E-2</v>
      </c>
      <c r="G43" s="68">
        <f t="shared" si="3"/>
        <v>55.917675058060169</v>
      </c>
      <c r="H43">
        <f t="shared" si="4"/>
        <v>4.7316257222048609E-2</v>
      </c>
      <c r="J43">
        <f t="shared" si="5"/>
        <v>0.58964847938213139</v>
      </c>
    </row>
    <row r="44" spans="3:10" x14ac:dyDescent="0.15">
      <c r="C44" s="66">
        <f t="shared" si="7"/>
        <v>39</v>
      </c>
      <c r="D44" s="67">
        <f t="shared" si="6"/>
        <v>14.34729820568649</v>
      </c>
      <c r="E44">
        <f t="shared" si="1"/>
        <v>3.0526431657052121E-6</v>
      </c>
      <c r="F44">
        <f t="shared" si="2"/>
        <v>-3.0424065951264408E-2</v>
      </c>
      <c r="G44" s="68">
        <f t="shared" si="3"/>
        <v>57.389192822745962</v>
      </c>
      <c r="H44">
        <f t="shared" si="4"/>
        <v>4.0402420912384246E-2</v>
      </c>
      <c r="J44">
        <f t="shared" si="5"/>
        <v>0.58743971359519964</v>
      </c>
    </row>
    <row r="45" spans="3:10" x14ac:dyDescent="0.15">
      <c r="C45" s="66">
        <f t="shared" si="7"/>
        <v>40</v>
      </c>
      <c r="D45" s="67">
        <f t="shared" si="6"/>
        <v>14.715177646857938</v>
      </c>
      <c r="E45">
        <f t="shared" si="1"/>
        <v>2.1130415150036747E-6</v>
      </c>
      <c r="F45">
        <f t="shared" ref="F45:F59" si="8">$B$12*0.5*$B$10*$B$9*(2-D45)*EXP(-D45/2)</f>
        <v>-2.6066561324673863E-2</v>
      </c>
      <c r="G45" s="68">
        <f t="shared" si="3"/>
        <v>58.860710587431754</v>
      </c>
      <c r="H45">
        <f t="shared" si="4"/>
        <v>3.4476150465970579E-2</v>
      </c>
      <c r="J45">
        <f t="shared" si="5"/>
        <v>0.58322200846542516</v>
      </c>
    </row>
    <row r="46" spans="3:10" x14ac:dyDescent="0.15">
      <c r="C46" s="66">
        <f t="shared" si="7"/>
        <v>41</v>
      </c>
      <c r="D46" s="67">
        <f t="shared" si="6"/>
        <v>15.083057088029387</v>
      </c>
      <c r="E46">
        <f t="shared" si="1"/>
        <v>1.4626486627360351E-6</v>
      </c>
      <c r="F46">
        <f t="shared" si="8"/>
        <v>-2.2314468235097473E-2</v>
      </c>
      <c r="G46" s="68">
        <f t="shared" si="3"/>
        <v>60.332228352117546</v>
      </c>
      <c r="H46">
        <f t="shared" si="4"/>
        <v>2.9400764756989894E-2</v>
      </c>
      <c r="J46">
        <f t="shared" si="5"/>
        <v>0.57720776425354259</v>
      </c>
    </row>
    <row r="47" spans="3:10" x14ac:dyDescent="0.15">
      <c r="C47" s="66">
        <f t="shared" si="7"/>
        <v>42</v>
      </c>
      <c r="D47" s="67">
        <f t="shared" si="6"/>
        <v>15.450936529200836</v>
      </c>
      <c r="E47">
        <f t="shared" si="1"/>
        <v>1.0124463222388639E-6</v>
      </c>
      <c r="F47">
        <f t="shared" si="8"/>
        <v>-1.9087358175384428E-2</v>
      </c>
      <c r="G47" s="68">
        <f t="shared" si="3"/>
        <v>61.803746116803346</v>
      </c>
      <c r="H47">
        <f t="shared" si="4"/>
        <v>2.5057633637649086E-2</v>
      </c>
      <c r="J47">
        <f t="shared" si="5"/>
        <v>0.56959897530469006</v>
      </c>
    </row>
    <row r="48" spans="3:10" x14ac:dyDescent="0.15">
      <c r="C48" s="66">
        <f t="shared" si="7"/>
        <v>43</v>
      </c>
      <c r="D48" s="67">
        <f t="shared" si="6"/>
        <v>15.818815970372285</v>
      </c>
      <c r="E48">
        <f t="shared" si="1"/>
        <v>7.0081597961983994E-7</v>
      </c>
      <c r="F48">
        <f t="shared" si="8"/>
        <v>-1.6314738883628502E-2</v>
      </c>
      <c r="G48" s="68">
        <f t="shared" si="3"/>
        <v>63.275263881489138</v>
      </c>
      <c r="H48">
        <f t="shared" si="4"/>
        <v>2.1343970635658568E-2</v>
      </c>
      <c r="J48">
        <f t="shared" si="5"/>
        <v>0.56058660458235876</v>
      </c>
    </row>
    <row r="49" spans="3:10" x14ac:dyDescent="0.15">
      <c r="C49" s="66">
        <f t="shared" si="7"/>
        <v>44</v>
      </c>
      <c r="D49" s="67">
        <f t="shared" si="6"/>
        <v>16.186695411543734</v>
      </c>
      <c r="E49">
        <f t="shared" si="1"/>
        <v>4.8510526089366438E-7</v>
      </c>
      <c r="F49">
        <f t="shared" si="8"/>
        <v>-1.3934985879417704E-2</v>
      </c>
      <c r="G49" s="68">
        <f t="shared" si="3"/>
        <v>64.746781646174938</v>
      </c>
      <c r="H49">
        <f t="shared" si="4"/>
        <v>1.817085781136742E-2</v>
      </c>
      <c r="J49">
        <f t="shared" si="5"/>
        <v>0.55035020556151504</v>
      </c>
    </row>
    <row r="50" spans="3:10" x14ac:dyDescent="0.15">
      <c r="C50" s="66">
        <f t="shared" si="7"/>
        <v>45</v>
      </c>
      <c r="D50" s="67">
        <f t="shared" si="6"/>
        <v>16.554574852715181</v>
      </c>
      <c r="E50">
        <f t="shared" si="1"/>
        <v>3.3579016602099317E-7</v>
      </c>
      <c r="F50">
        <f t="shared" si="8"/>
        <v>-1.1894352546438029E-2</v>
      </c>
      <c r="G50" s="68">
        <f t="shared" si="3"/>
        <v>66.218299410860723</v>
      </c>
      <c r="H50">
        <f t="shared" si="4"/>
        <v>1.5461487071712901E-2</v>
      </c>
      <c r="J50">
        <f t="shared" si="5"/>
        <v>0.53905774892740632</v>
      </c>
    </row>
    <row r="51" spans="3:10" x14ac:dyDescent="0.15">
      <c r="C51" s="66">
        <f t="shared" si="7"/>
        <v>46</v>
      </c>
      <c r="D51" s="67">
        <f t="shared" si="6"/>
        <v>16.922454293886631</v>
      </c>
      <c r="E51">
        <f t="shared" si="1"/>
        <v>2.3243416364664362E-7</v>
      </c>
      <c r="F51">
        <f t="shared" si="8"/>
        <v>-1.0146062529013065E-2</v>
      </c>
      <c r="G51" s="68">
        <f t="shared" si="3"/>
        <v>67.689817175546523</v>
      </c>
      <c r="H51">
        <f t="shared" si="4"/>
        <v>1.3149600961167761E-2</v>
      </c>
      <c r="J51">
        <f t="shared" si="5"/>
        <v>0.52686561735458981</v>
      </c>
    </row>
    <row r="52" spans="3:10" x14ac:dyDescent="0.15">
      <c r="C52" s="66">
        <f t="shared" si="7"/>
        <v>47</v>
      </c>
      <c r="D52" s="67">
        <f t="shared" si="6"/>
        <v>17.290333735058077</v>
      </c>
      <c r="E52">
        <f t="shared" si="1"/>
        <v>1.6089107394150815E-7</v>
      </c>
      <c r="F52">
        <f t="shared" si="8"/>
        <v>-8.6494847268858283E-3</v>
      </c>
      <c r="G52" s="68">
        <f t="shared" si="3"/>
        <v>69.161334940232308</v>
      </c>
      <c r="H52">
        <f t="shared" si="4"/>
        <v>1.1178115545266414E-2</v>
      </c>
      <c r="J52">
        <f t="shared" si="5"/>
        <v>0.51391873675670641</v>
      </c>
    </row>
    <row r="53" spans="3:10" x14ac:dyDescent="0.15">
      <c r="C53" s="66">
        <f t="shared" si="7"/>
        <v>48</v>
      </c>
      <c r="D53" s="67">
        <f t="shared" si="6"/>
        <v>17.658213176229527</v>
      </c>
      <c r="E53">
        <f t="shared" si="1"/>
        <v>1.1136890235036473E-7</v>
      </c>
      <c r="F53">
        <f t="shared" si="8"/>
        <v>-7.3693887533961885E-3</v>
      </c>
      <c r="G53" s="68">
        <f t="shared" si="3"/>
        <v>70.632852704918108</v>
      </c>
      <c r="H53">
        <f t="shared" si="4"/>
        <v>9.49790821296277E-3</v>
      </c>
      <c r="J53">
        <f t="shared" si="5"/>
        <v>0.50035081688244776</v>
      </c>
    </row>
    <row r="54" spans="3:10" x14ac:dyDescent="0.15">
      <c r="C54" s="66">
        <f t="shared" si="7"/>
        <v>49</v>
      </c>
      <c r="D54" s="67">
        <f t="shared" si="6"/>
        <v>18.026092617400977</v>
      </c>
      <c r="E54">
        <f t="shared" si="1"/>
        <v>7.7089624097071971E-8</v>
      </c>
      <c r="F54">
        <f t="shared" si="8"/>
        <v>-6.2752771079340967E-3</v>
      </c>
      <c r="G54" s="68">
        <f t="shared" si="3"/>
        <v>72.104370469603907</v>
      </c>
      <c r="H54">
        <f t="shared" si="4"/>
        <v>8.0667538546948265E-3</v>
      </c>
      <c r="J54">
        <f t="shared" si="5"/>
        <v>0.48628467805950443</v>
      </c>
    </row>
    <row r="55" spans="3:10" x14ac:dyDescent="0.15">
      <c r="C55" s="66">
        <f t="shared" si="7"/>
        <v>50</v>
      </c>
      <c r="D55" s="67">
        <f t="shared" si="6"/>
        <v>18.393972058572423</v>
      </c>
      <c r="E55">
        <f t="shared" si="1"/>
        <v>5.3361486177998753E-8</v>
      </c>
      <c r="F55">
        <f t="shared" si="8"/>
        <v>-5.3407893019789309E-3</v>
      </c>
      <c r="G55" s="68">
        <f t="shared" si="3"/>
        <v>73.575888234289692</v>
      </c>
      <c r="H55">
        <f t="shared" si="4"/>
        <v>6.8483937765373652E-3</v>
      </c>
      <c r="J55">
        <f t="shared" si="5"/>
        <v>0.47183264432026228</v>
      </c>
    </row>
    <row r="56" spans="3:10" x14ac:dyDescent="0.15">
      <c r="C56" s="66">
        <f t="shared" si="7"/>
        <v>51</v>
      </c>
      <c r="D56" s="67">
        <f t="shared" si="6"/>
        <v>18.761851499743873</v>
      </c>
      <c r="E56">
        <f t="shared" si="1"/>
        <v>3.69368542196964E-8</v>
      </c>
      <c r="F56">
        <f t="shared" si="8"/>
        <v>-4.5431726122154492E-3</v>
      </c>
      <c r="G56" s="68">
        <f t="shared" si="3"/>
        <v>75.047405998975492</v>
      </c>
      <c r="H56">
        <f t="shared" si="4"/>
        <v>5.8117227777197142E-3</v>
      </c>
      <c r="J56">
        <f t="shared" si="5"/>
        <v>0.45709698613820227</v>
      </c>
    </row>
    <row r="57" spans="3:10" x14ac:dyDescent="0.15">
      <c r="C57" s="66">
        <f t="shared" si="7"/>
        <v>52</v>
      </c>
      <c r="D57" s="67">
        <f t="shared" si="6"/>
        <v>19.129730940915319</v>
      </c>
      <c r="E57">
        <f t="shared" si="1"/>
        <v>2.556771367079409E-8</v>
      </c>
      <c r="F57">
        <f t="shared" si="8"/>
        <v>-3.8628138929159587E-3</v>
      </c>
      <c r="G57" s="68">
        <f t="shared" si="3"/>
        <v>76.518923763661277</v>
      </c>
      <c r="H57">
        <f t="shared" si="4"/>
        <v>4.9300809686598753E-3</v>
      </c>
      <c r="J57">
        <f t="shared" si="5"/>
        <v>0.4421703986132281</v>
      </c>
    </row>
    <row r="58" spans="3:10" x14ac:dyDescent="0.15">
      <c r="C58" s="66">
        <f t="shared" si="7"/>
        <v>53</v>
      </c>
      <c r="D58" s="67">
        <f t="shared" si="6"/>
        <v>19.497610382086769</v>
      </c>
      <c r="E58">
        <f t="shared" si="1"/>
        <v>1.769798744807894E-8</v>
      </c>
      <c r="F58">
        <f t="shared" si="8"/>
        <v>-3.2828268699217331E-3</v>
      </c>
      <c r="G58" s="68">
        <f t="shared" si="3"/>
        <v>77.990441528347077</v>
      </c>
      <c r="H58">
        <f t="shared" si="4"/>
        <v>4.1806380815197835E-3</v>
      </c>
      <c r="J58">
        <f t="shared" si="5"/>
        <v>0.42713650321304636</v>
      </c>
    </row>
    <row r="59" spans="3:10" x14ac:dyDescent="0.15">
      <c r="C59" s="66">
        <f t="shared" si="7"/>
        <v>54</v>
      </c>
      <c r="D59" s="67">
        <f t="shared" si="6"/>
        <v>19.865489823258219</v>
      </c>
      <c r="E59">
        <f t="shared" si="1"/>
        <v>1.2250558018026793E-8</v>
      </c>
      <c r="F59">
        <f t="shared" si="8"/>
        <v>-2.7886894891849322E-3</v>
      </c>
      <c r="G59" s="68">
        <f t="shared" si="3"/>
        <v>79.461959293032876</v>
      </c>
      <c r="H59">
        <f t="shared" si="4"/>
        <v>3.5438591842667411E-3</v>
      </c>
      <c r="J59">
        <f t="shared" si="5"/>
        <v>0.4120703631465743</v>
      </c>
    </row>
    <row r="60" spans="3:10" x14ac:dyDescent="0.15">
      <c r="C60" s="66">
        <f t="shared" ref="C60:C65" si="9">C59+$B$7</f>
        <v>55</v>
      </c>
      <c r="D60" s="67">
        <f t="shared" si="6"/>
        <v>20.233369264429665</v>
      </c>
      <c r="E60">
        <f t="shared" si="1"/>
        <v>8.4798439479812934E-9</v>
      </c>
      <c r="F60">
        <f t="shared" ref="F60:F65" si="10">$B$12*0.5*$B$10*$B$9*(2-D60)*EXP(-D60/2)</f>
        <v>-2.3679261502949312E-3</v>
      </c>
      <c r="G60" s="68">
        <f t="shared" si="3"/>
        <v>80.933477057718662</v>
      </c>
      <c r="H60">
        <f t="shared" si="4"/>
        <v>3.0030418245006909E-3</v>
      </c>
      <c r="J60">
        <f t="shared" si="5"/>
        <v>0.39703900415000448</v>
      </c>
    </row>
    <row r="61" spans="3:10" x14ac:dyDescent="0.15">
      <c r="C61" s="66">
        <f t="shared" si="9"/>
        <v>56</v>
      </c>
      <c r="D61" s="67">
        <f t="shared" si="6"/>
        <v>20.601248705601115</v>
      </c>
      <c r="E61">
        <f t="shared" si="1"/>
        <v>5.8697533023640116E-9</v>
      </c>
      <c r="F61">
        <f t="shared" si="10"/>
        <v>-2.0098299795597804E-3</v>
      </c>
      <c r="G61" s="68">
        <f t="shared" si="3"/>
        <v>82.404994822404461</v>
      </c>
      <c r="H61">
        <f t="shared" si="4"/>
        <v>2.543915682847469E-3</v>
      </c>
      <c r="J61">
        <f t="shared" si="5"/>
        <v>0.38210193393851327</v>
      </c>
    </row>
    <row r="62" spans="3:10" x14ac:dyDescent="0.15">
      <c r="C62" s="66">
        <f t="shared" si="9"/>
        <v>57</v>
      </c>
      <c r="D62" s="67">
        <f t="shared" si="6"/>
        <v>20.969128146772562</v>
      </c>
      <c r="E62">
        <f t="shared" si="1"/>
        <v>4.0630469194914199E-9</v>
      </c>
      <c r="F62">
        <f t="shared" si="10"/>
        <v>-1.7052206583682218E-3</v>
      </c>
      <c r="G62" s="68">
        <f t="shared" si="3"/>
        <v>83.876512587090247</v>
      </c>
      <c r="H62">
        <f t="shared" si="4"/>
        <v>2.1542967967850212E-3</v>
      </c>
      <c r="J62">
        <f t="shared" si="5"/>
        <v>0.36731165484484529</v>
      </c>
    </row>
    <row r="63" spans="3:10" x14ac:dyDescent="0.15">
      <c r="C63" s="66">
        <f t="shared" si="9"/>
        <v>58</v>
      </c>
      <c r="D63" s="67">
        <f t="shared" si="6"/>
        <v>21.337007587944012</v>
      </c>
      <c r="E63">
        <f t="shared" si="1"/>
        <v>2.8124436274587561E-9</v>
      </c>
      <c r="F63">
        <f t="shared" si="10"/>
        <v>-1.4462336991344113E-3</v>
      </c>
      <c r="G63" s="68">
        <f t="shared" si="3"/>
        <v>85.348030351776046</v>
      </c>
      <c r="H63">
        <f t="shared" si="4"/>
        <v>1.8237893189761412E-3</v>
      </c>
      <c r="J63">
        <f t="shared" si="5"/>
        <v>0.3527141652552559</v>
      </c>
    </row>
    <row r="64" spans="3:10" x14ac:dyDescent="0.15">
      <c r="C64" s="66">
        <f t="shared" si="9"/>
        <v>59</v>
      </c>
      <c r="D64" s="67">
        <f t="shared" si="6"/>
        <v>21.704887029115461</v>
      </c>
      <c r="E64">
        <f t="shared" si="1"/>
        <v>1.9467752438909712E-9</v>
      </c>
      <c r="F64">
        <f t="shared" si="10"/>
        <v>-1.2261374377495055E-3</v>
      </c>
      <c r="G64" s="68">
        <f t="shared" si="3"/>
        <v>86.819548116461846</v>
      </c>
      <c r="H64">
        <f t="shared" si="4"/>
        <v>1.5435285979969844E-3</v>
      </c>
      <c r="J64">
        <f t="shared" si="5"/>
        <v>0.33834944638568493</v>
      </c>
    </row>
    <row r="65" spans="3:10" x14ac:dyDescent="0.15">
      <c r="C65" s="66">
        <f t="shared" si="9"/>
        <v>60</v>
      </c>
      <c r="D65" s="67">
        <f t="shared" si="6"/>
        <v>22.072766470286908</v>
      </c>
      <c r="E65">
        <f t="shared" si="1"/>
        <v>1.3475590455305371E-9</v>
      </c>
      <c r="F65">
        <f t="shared" si="10"/>
        <v>-1.0391743774854035E-3</v>
      </c>
      <c r="G65" s="68">
        <f t="shared" si="3"/>
        <v>88.291065881147631</v>
      </c>
      <c r="H65">
        <f t="shared" si="4"/>
        <v>1.305960114955878E-3</v>
      </c>
      <c r="J65">
        <f t="shared" si="5"/>
        <v>0.32425193173623368</v>
      </c>
    </row>
    <row r="66" spans="3:10" x14ac:dyDescent="0.15">
      <c r="C66" s="66">
        <f t="shared" ref="C66:C74" si="11">C65+$B$7</f>
        <v>61</v>
      </c>
      <c r="D66" s="67">
        <f t="shared" si="6"/>
        <v>22.440645911458358</v>
      </c>
      <c r="E66">
        <f t="shared" si="1"/>
        <v>9.3278121698411439E-10</v>
      </c>
      <c r="F66">
        <f t="shared" ref="F66:F74" si="12">$B$12*0.5*$B$10*$B$9*(2-D66)*EXP(-D66/2)</f>
        <v>-8.8042386764745093E-4</v>
      </c>
      <c r="G66" s="68">
        <f t="shared" si="3"/>
        <v>89.762583645833431</v>
      </c>
      <c r="H66">
        <f t="shared" si="4"/>
        <v>1.104649479918152E-3</v>
      </c>
      <c r="J66">
        <f t="shared" ref="J66:J74" si="13">$B$22*$B$20*$B$21*$B$9*(27-18*D66+2*D66*D66)*EXP(-$B$23*D66/3)</f>
        <v>0.31045095723740529</v>
      </c>
    </row>
    <row r="67" spans="3:10" x14ac:dyDescent="0.15">
      <c r="C67" s="66">
        <f t="shared" si="11"/>
        <v>62</v>
      </c>
      <c r="D67" s="67">
        <f t="shared" si="6"/>
        <v>22.808525352629804</v>
      </c>
      <c r="E67">
        <f t="shared" si="1"/>
        <v>6.4567174376824103E-10</v>
      </c>
      <c r="F67">
        <f t="shared" si="12"/>
        <v>-7.4568342655959062E-4</v>
      </c>
      <c r="G67" s="68">
        <f t="shared" si="3"/>
        <v>91.234101410519216</v>
      </c>
      <c r="H67">
        <f t="shared" si="4"/>
        <v>9.341192915058626E-4</v>
      </c>
      <c r="J67">
        <f t="shared" si="13"/>
        <v>0.29697119067246486</v>
      </c>
    </row>
    <row r="68" spans="3:10" x14ac:dyDescent="0.15">
      <c r="C68" s="66">
        <f t="shared" si="11"/>
        <v>63</v>
      </c>
      <c r="D68" s="67">
        <f t="shared" si="6"/>
        <v>23.176404793801254</v>
      </c>
      <c r="E68">
        <f t="shared" si="1"/>
        <v>4.4693438623112787E-10</v>
      </c>
      <c r="F68">
        <f t="shared" si="12"/>
        <v>-6.3136632026828418E-4</v>
      </c>
      <c r="G68" s="68">
        <f t="shared" si="3"/>
        <v>92.705619175205015</v>
      </c>
      <c r="H68">
        <f t="shared" si="4"/>
        <v>7.8970919644861821E-4</v>
      </c>
      <c r="J68">
        <f t="shared" si="13"/>
        <v>0.28383303944027088</v>
      </c>
    </row>
    <row r="69" spans="3:10" x14ac:dyDescent="0.15">
      <c r="C69" s="66">
        <f t="shared" si="11"/>
        <v>64</v>
      </c>
      <c r="D69" s="67">
        <f t="shared" si="6"/>
        <v>23.544284234972704</v>
      </c>
      <c r="E69">
        <f t="shared" si="1"/>
        <v>3.0936826262524797E-10</v>
      </c>
      <c r="F69">
        <f t="shared" si="12"/>
        <v>-5.3441328468726017E-4</v>
      </c>
      <c r="G69" s="68">
        <f t="shared" si="3"/>
        <v>94.177136939890815</v>
      </c>
      <c r="H69">
        <f t="shared" si="4"/>
        <v>6.6745595849487371E-4</v>
      </c>
      <c r="J69">
        <f t="shared" si="13"/>
        <v>0.27105303612395371</v>
      </c>
    </row>
    <row r="70" spans="3:10" x14ac:dyDescent="0.15">
      <c r="C70" s="66">
        <f t="shared" si="11"/>
        <v>65</v>
      </c>
      <c r="D70" s="67">
        <f t="shared" si="6"/>
        <v>23.91216367614415</v>
      </c>
      <c r="E70">
        <f t="shared" ref="E70:E133" si="14">2*$B$9*EXP(-D70)</f>
        <v>2.1414490553490294E-10</v>
      </c>
      <c r="F70">
        <f t="shared" si="12"/>
        <v>-4.5221652981167914E-4</v>
      </c>
      <c r="G70" s="68">
        <f t="shared" ref="G70:G75" si="15">$B$16*$B$4*C70/$B$6</f>
        <v>95.6486547045766</v>
      </c>
      <c r="H70">
        <f t="shared" ref="H70:H75" si="16">$B$16*0.5*$B$10*$B$9*D70*EXP($B$17-D70/2)</f>
        <v>5.639907633161477E-4</v>
      </c>
      <c r="J70">
        <f t="shared" si="13"/>
        <v>0.25864420166339902</v>
      </c>
    </row>
    <row r="71" spans="3:10" x14ac:dyDescent="0.15">
      <c r="C71" s="66">
        <f t="shared" si="11"/>
        <v>66</v>
      </c>
      <c r="D71" s="67">
        <f t="shared" ref="D71:D134" si="17">$B$4*C71/$B$6</f>
        <v>24.2800431173156</v>
      </c>
      <c r="E71">
        <f t="shared" si="14"/>
        <v>1.4823123799903907E-10</v>
      </c>
      <c r="F71">
        <f t="shared" si="12"/>
        <v>-3.825543908522064E-4</v>
      </c>
      <c r="G71" s="68">
        <f t="shared" si="15"/>
        <v>97.1201724692624</v>
      </c>
      <c r="H71">
        <f t="shared" si="16"/>
        <v>4.7645135312744479E-4</v>
      </c>
      <c r="J71">
        <f t="shared" si="13"/>
        <v>0.24661638620292078</v>
      </c>
    </row>
    <row r="72" spans="3:10" x14ac:dyDescent="0.15">
      <c r="C72" s="66">
        <f t="shared" si="11"/>
        <v>67</v>
      </c>
      <c r="D72" s="67">
        <f t="shared" si="17"/>
        <v>24.647922558487046</v>
      </c>
      <c r="E72">
        <f t="shared" si="14"/>
        <v>1.0260575596624033E-10</v>
      </c>
      <c r="F72">
        <f t="shared" si="12"/>
        <v>-3.2353519388854336E-4</v>
      </c>
      <c r="G72" s="68">
        <f t="shared" si="15"/>
        <v>98.591690233948185</v>
      </c>
      <c r="H72">
        <f t="shared" si="16"/>
        <v>4.0240690677371109E-4</v>
      </c>
      <c r="J72">
        <f t="shared" si="13"/>
        <v>0.2349765879079169</v>
      </c>
    </row>
    <row r="73" spans="3:10" x14ac:dyDescent="0.15">
      <c r="C73" s="66">
        <f t="shared" si="11"/>
        <v>68</v>
      </c>
      <c r="D73" s="67">
        <f t="shared" si="17"/>
        <v>25.015801999658496</v>
      </c>
      <c r="E73">
        <f t="shared" si="14"/>
        <v>7.1023768670621748E-11</v>
      </c>
      <c r="F73">
        <f t="shared" si="12"/>
        <v>-2.7354908441983104E-4</v>
      </c>
      <c r="G73" s="68">
        <f t="shared" si="15"/>
        <v>100.06320799863398</v>
      </c>
      <c r="H73">
        <f t="shared" si="16"/>
        <v>3.3979386277484594E-4</v>
      </c>
      <c r="J73">
        <f t="shared" si="13"/>
        <v>0.2237292502228205</v>
      </c>
    </row>
    <row r="74" spans="3:10" x14ac:dyDescent="0.15">
      <c r="C74" s="66">
        <f t="shared" si="11"/>
        <v>69</v>
      </c>
      <c r="D74" s="67">
        <f t="shared" si="17"/>
        <v>25.383681440829946</v>
      </c>
      <c r="E74">
        <f t="shared" si="14"/>
        <v>4.9162697245149748E-11</v>
      </c>
      <c r="F74">
        <f t="shared" si="12"/>
        <v>-2.312267276556259E-4</v>
      </c>
      <c r="G74" s="68">
        <f t="shared" si="15"/>
        <v>101.53472576331978</v>
      </c>
      <c r="H74">
        <f t="shared" si="16"/>
        <v>2.8686112872678039E-4</v>
      </c>
      <c r="J74">
        <f t="shared" si="13"/>
        <v>0.21287653818362351</v>
      </c>
    </row>
    <row r="75" spans="3:10" x14ac:dyDescent="0.15">
      <c r="C75" s="66">
        <f>C74+$B$7</f>
        <v>70</v>
      </c>
      <c r="D75" s="67">
        <f t="shared" si="17"/>
        <v>25.751560882001392</v>
      </c>
      <c r="E75">
        <f t="shared" si="14"/>
        <v>3.4030449885406016E-11</v>
      </c>
      <c r="F75">
        <f>$B$12*0.5*$B$10*$B$9*(2-D75)*EXP(-D75/2)</f>
        <v>-1.9540393126791039E-4</v>
      </c>
      <c r="G75" s="68">
        <f t="shared" si="15"/>
        <v>103.00624352800557</v>
      </c>
      <c r="H75">
        <f t="shared" si="16"/>
        <v>2.4212333461256109E-4</v>
      </c>
      <c r="J75">
        <f>$B$22*$B$20*$B$21*$B$9*(27-18*D75+2*D75*D75)*EXP(-$B$23*D75/3)</f>
        <v>0.20241859450706054</v>
      </c>
    </row>
    <row r="76" spans="3:10" x14ac:dyDescent="0.15">
      <c r="C76" s="66">
        <f t="shared" ref="C76:C99" si="18">C75+$B$7</f>
        <v>71</v>
      </c>
      <c r="D76" s="67">
        <f t="shared" si="17"/>
        <v>26.119440323172842</v>
      </c>
      <c r="E76">
        <f t="shared" si="14"/>
        <v>2.355589876666863E-11</v>
      </c>
      <c r="F76">
        <f t="shared" ref="F76:F99" si="19">$B$12*0.5*$B$10*$B$9*(2-D76)*EXP(-D76/2)</f>
        <v>-1.650913663287685E-4</v>
      </c>
      <c r="G76" s="68">
        <f t="shared" ref="G76:G99" si="20">$B$16*$B$4*C76/$B$6</f>
        <v>104.47776129269137</v>
      </c>
      <c r="H76">
        <f t="shared" ref="H76:H99" si="21">$B$16*0.5*$B$10*$B$9*D76*EXP($B$17-D76/2)</f>
        <v>2.0432097371216954E-4</v>
      </c>
      <c r="J76">
        <f t="shared" ref="J76:J99" si="22">$B$22*$B$20*$B$21*$B$9*(27-18*D76+2*D76*D76)*EXP(-$B$23*D76/3)</f>
        <v>0.19235377626008507</v>
      </c>
    </row>
    <row r="77" spans="3:10" x14ac:dyDescent="0.15">
      <c r="C77" s="66">
        <f t="shared" si="18"/>
        <v>72</v>
      </c>
      <c r="D77" s="67">
        <f t="shared" si="17"/>
        <v>26.487319764344289</v>
      </c>
      <c r="E77">
        <f t="shared" si="14"/>
        <v>1.6305407908918172E-11</v>
      </c>
      <c r="F77">
        <f t="shared" si="19"/>
        <v>-1.3944867195454374E-4</v>
      </c>
      <c r="G77" s="68">
        <f t="shared" si="20"/>
        <v>105.94927905737715</v>
      </c>
      <c r="H77">
        <f t="shared" si="21"/>
        <v>1.7238643628359572E-4</v>
      </c>
      <c r="J77">
        <f t="shared" si="22"/>
        <v>0.18267887297167526</v>
      </c>
    </row>
    <row r="78" spans="3:10" x14ac:dyDescent="0.15">
      <c r="C78" s="66">
        <f t="shared" si="18"/>
        <v>73</v>
      </c>
      <c r="D78" s="67">
        <f t="shared" si="17"/>
        <v>26.855199205515738</v>
      </c>
      <c r="E78">
        <f t="shared" si="14"/>
        <v>1.1286613587098978E-11</v>
      </c>
      <c r="F78">
        <f t="shared" si="19"/>
        <v>-1.1776232534710859E-4</v>
      </c>
      <c r="G78" s="68">
        <f t="shared" si="20"/>
        <v>107.42079682206295</v>
      </c>
      <c r="H78">
        <f t="shared" si="21"/>
        <v>1.4541508104955794E-4</v>
      </c>
      <c r="J78">
        <f t="shared" si="22"/>
        <v>0.17338930708793723</v>
      </c>
    </row>
    <row r="79" spans="3:10" x14ac:dyDescent="0.15">
      <c r="C79" s="66">
        <f t="shared" si="18"/>
        <v>74</v>
      </c>
      <c r="D79" s="67">
        <f t="shared" si="17"/>
        <v>27.223078646687188</v>
      </c>
      <c r="E79">
        <f t="shared" si="14"/>
        <v>7.8126010079645544E-12</v>
      </c>
      <c r="F79">
        <f t="shared" si="19"/>
        <v>-9.9426742945786902E-5</v>
      </c>
      <c r="G79" s="68">
        <f t="shared" si="20"/>
        <v>108.89231458674875</v>
      </c>
      <c r="H79">
        <f t="shared" si="21"/>
        <v>1.2264061047135416E-4</v>
      </c>
      <c r="J79">
        <f t="shared" si="22"/>
        <v>0.16447931769412222</v>
      </c>
    </row>
    <row r="80" spans="3:10" x14ac:dyDescent="0.15">
      <c r="C80" s="66">
        <f t="shared" si="18"/>
        <v>75</v>
      </c>
      <c r="D80" s="67">
        <f t="shared" si="17"/>
        <v>27.590958087858635</v>
      </c>
      <c r="E80">
        <f t="shared" si="14"/>
        <v>5.4078873205525745E-12</v>
      </c>
      <c r="F80">
        <f t="shared" si="19"/>
        <v>-8.3928151646376487E-5</v>
      </c>
      <c r="G80" s="68">
        <f t="shared" si="20"/>
        <v>110.36383235143454</v>
      </c>
      <c r="H80">
        <f t="shared" si="21"/>
        <v>1.0341412023135099E-4</v>
      </c>
      <c r="J80">
        <f t="shared" si="22"/>
        <v>0.15594212843626593</v>
      </c>
    </row>
    <row r="81" spans="3:10" x14ac:dyDescent="0.15">
      <c r="C81" s="66">
        <f t="shared" si="18"/>
        <v>76</v>
      </c>
      <c r="D81" s="67">
        <f t="shared" si="17"/>
        <v>27.958837529030085</v>
      </c>
      <c r="E81">
        <f t="shared" si="14"/>
        <v>3.7433429970350638E-12</v>
      </c>
      <c r="F81">
        <f t="shared" si="19"/>
        <v>-7.0830832757196233E-5</v>
      </c>
      <c r="G81" s="68">
        <f t="shared" si="20"/>
        <v>111.83535011612034</v>
      </c>
      <c r="H81">
        <f t="shared" si="21"/>
        <v>8.7186283411286005E-5</v>
      </c>
      <c r="J81">
        <f t="shared" si="22"/>
        <v>0.14777010057307843</v>
      </c>
    </row>
    <row r="82" spans="3:10" x14ac:dyDescent="0.15">
      <c r="C82" s="66">
        <f t="shared" si="18"/>
        <v>77</v>
      </c>
      <c r="D82" s="67">
        <f t="shared" si="17"/>
        <v>28.326716970201531</v>
      </c>
      <c r="E82">
        <f t="shared" si="14"/>
        <v>2.591144371702572E-12</v>
      </c>
      <c r="F82">
        <f t="shared" si="19"/>
        <v>-5.9765396680700313E-5</v>
      </c>
      <c r="G82" s="68">
        <f t="shared" si="20"/>
        <v>113.30686788080612</v>
      </c>
      <c r="H82">
        <f t="shared" si="21"/>
        <v>7.3492207426817442E-5</v>
      </c>
      <c r="J82">
        <f t="shared" si="22"/>
        <v>0.13995487207754514</v>
      </c>
    </row>
    <row r="83" spans="3:10" x14ac:dyDescent="0.15">
      <c r="C83" s="66">
        <f t="shared" si="18"/>
        <v>78</v>
      </c>
      <c r="D83" s="67">
        <f t="shared" si="17"/>
        <v>28.694596411372981</v>
      </c>
      <c r="E83">
        <f t="shared" si="14"/>
        <v>1.7935917601790102E-12</v>
      </c>
      <c r="F83">
        <f t="shared" si="19"/>
        <v>-5.0418794255326924E-5</v>
      </c>
      <c r="G83" s="68">
        <f t="shared" si="20"/>
        <v>114.77838564549192</v>
      </c>
      <c r="H83">
        <f t="shared" si="21"/>
        <v>6.1938568514970915E-5</v>
      </c>
      <c r="J83">
        <f t="shared" si="22"/>
        <v>0.13248748368916821</v>
      </c>
    </row>
    <row r="84" spans="3:10" x14ac:dyDescent="0.15">
      <c r="C84" s="66">
        <f t="shared" si="18"/>
        <v>79</v>
      </c>
      <c r="D84" s="67">
        <f t="shared" si="17"/>
        <v>29.062475852544431</v>
      </c>
      <c r="E84">
        <f t="shared" si="14"/>
        <v>1.2415253419739998E-12</v>
      </c>
      <c r="F84">
        <f t="shared" si="19"/>
        <v>-4.2525812181685347E-5</v>
      </c>
      <c r="G84" s="68">
        <f t="shared" si="20"/>
        <v>116.24990341017772</v>
      </c>
      <c r="H84">
        <f t="shared" si="21"/>
        <v>5.2192685922082551E-5</v>
      </c>
      <c r="J84">
        <f t="shared" si="22"/>
        <v>0.12535849279345182</v>
      </c>
    </row>
    <row r="85" spans="3:10" x14ac:dyDescent="0.15">
      <c r="C85" s="66">
        <f t="shared" si="18"/>
        <v>80</v>
      </c>
      <c r="D85" s="67">
        <f t="shared" si="17"/>
        <v>29.430355293715877</v>
      </c>
      <c r="E85">
        <f t="shared" si="14"/>
        <v>8.5938462084026527E-13</v>
      </c>
      <c r="F85">
        <f t="shared" si="19"/>
        <v>-3.5861835806081227E-5</v>
      </c>
      <c r="G85" s="68">
        <f t="shared" si="20"/>
        <v>117.72142117486351</v>
      </c>
      <c r="H85">
        <f t="shared" si="21"/>
        <v>4.3973247175325571E-5</v>
      </c>
      <c r="J85">
        <f t="shared" si="22"/>
        <v>0.1185580759763768</v>
      </c>
    </row>
    <row r="86" spans="3:10" x14ac:dyDescent="0.15">
      <c r="C86" s="66">
        <f t="shared" si="18"/>
        <v>81</v>
      </c>
      <c r="D86" s="67">
        <f t="shared" si="17"/>
        <v>29.798234734887327</v>
      </c>
      <c r="E86">
        <f t="shared" si="14"/>
        <v>5.9486657385704047E-13</v>
      </c>
      <c r="F86">
        <f t="shared" si="19"/>
        <v>-3.0236693466942493E-5</v>
      </c>
      <c r="G86" s="68">
        <f t="shared" si="20"/>
        <v>119.19293893954931</v>
      </c>
      <c r="H86">
        <f t="shared" si="21"/>
        <v>3.7042438049040741E-5</v>
      </c>
      <c r="J86">
        <f t="shared" si="22"/>
        <v>0.11207612106934216</v>
      </c>
    </row>
    <row r="87" spans="3:10" x14ac:dyDescent="0.15">
      <c r="C87" s="66">
        <f t="shared" si="18"/>
        <v>82</v>
      </c>
      <c r="D87" s="67">
        <f t="shared" si="17"/>
        <v>30.166114176058773</v>
      </c>
      <c r="E87">
        <f t="shared" si="14"/>
        <v>4.1176701573554051E-13</v>
      </c>
      <c r="F87">
        <f t="shared" si="19"/>
        <v>-2.5489423265983717E-5</v>
      </c>
      <c r="G87" s="68">
        <f t="shared" si="20"/>
        <v>120.66445670423509</v>
      </c>
      <c r="H87">
        <f t="shared" si="21"/>
        <v>3.1199267022666711E-5</v>
      </c>
      <c r="J87">
        <f t="shared" si="22"/>
        <v>0.10590230946532345</v>
      </c>
    </row>
    <row r="88" spans="3:10" x14ac:dyDescent="0.15">
      <c r="C88" s="66">
        <f t="shared" si="18"/>
        <v>83</v>
      </c>
      <c r="D88" s="67">
        <f t="shared" si="17"/>
        <v>30.533993617230223</v>
      </c>
      <c r="E88">
        <f t="shared" si="14"/>
        <v>2.850253866987312E-13</v>
      </c>
      <c r="F88">
        <f t="shared" si="19"/>
        <v>-2.1483826069701556E-5</v>
      </c>
      <c r="G88" s="68">
        <f t="shared" si="20"/>
        <v>122.13597446892089</v>
      </c>
      <c r="H88">
        <f t="shared" si="21"/>
        <v>2.6273905008509249E-5</v>
      </c>
      <c r="J88">
        <f t="shared" si="22"/>
        <v>0.10002618945057412</v>
      </c>
    </row>
    <row r="89" spans="3:10" x14ac:dyDescent="0.15">
      <c r="C89" s="66">
        <f t="shared" si="18"/>
        <v>84</v>
      </c>
      <c r="D89" s="67">
        <f t="shared" si="17"/>
        <v>30.901873058401673</v>
      </c>
      <c r="E89">
        <f t="shared" si="14"/>
        <v>1.972947515420655E-13</v>
      </c>
      <c r="F89">
        <f t="shared" si="19"/>
        <v>-1.8104688273074518E-5</v>
      </c>
      <c r="G89" s="68">
        <f t="shared" si="20"/>
        <v>123.60749223360669</v>
      </c>
      <c r="H89">
        <f t="shared" si="21"/>
        <v>2.2122887632170127E-5</v>
      </c>
      <c r="J89">
        <f t="shared" si="22"/>
        <v>9.44372412587757E-2</v>
      </c>
    </row>
    <row r="90" spans="3:10" x14ac:dyDescent="0.15">
      <c r="C90" s="66">
        <f t="shared" si="18"/>
        <v>85</v>
      </c>
      <c r="D90" s="67">
        <f t="shared" si="17"/>
        <v>31.269752499573119</v>
      </c>
      <c r="E90">
        <f t="shared" si="14"/>
        <v>1.3656755083079334E-13</v>
      </c>
      <c r="F90">
        <f t="shared" si="19"/>
        <v>-1.5254574799624398E-5</v>
      </c>
      <c r="G90" s="68">
        <f t="shared" si="20"/>
        <v>125.07900999829248</v>
      </c>
      <c r="H90">
        <f t="shared" si="21"/>
        <v>1.8625050005947735E-5</v>
      </c>
      <c r="J90">
        <f t="shared" si="22"/>
        <v>8.9124934516656276E-2</v>
      </c>
    </row>
    <row r="91" spans="3:10" x14ac:dyDescent="0.15">
      <c r="C91" s="66">
        <f t="shared" si="18"/>
        <v>86</v>
      </c>
      <c r="D91" s="67">
        <f t="shared" si="17"/>
        <v>31.637631940744569</v>
      </c>
      <c r="E91">
        <f t="shared" si="14"/>
        <v>9.4532144388771096E-14</v>
      </c>
      <c r="F91">
        <f t="shared" si="19"/>
        <v>-1.285110734894779E-5</v>
      </c>
      <c r="G91" s="68">
        <f t="shared" si="20"/>
        <v>126.55052776297828</v>
      </c>
      <c r="H91">
        <f t="shared" si="21"/>
        <v>1.5678083290475067E-5</v>
      </c>
      <c r="J91">
        <f t="shared" si="22"/>
        <v>8.4078778712207702E-2</v>
      </c>
    </row>
    <row r="92" spans="3:10" x14ac:dyDescent="0.15">
      <c r="C92" s="66">
        <f t="shared" si="18"/>
        <v>87</v>
      </c>
      <c r="D92" s="67">
        <f t="shared" si="17"/>
        <v>32.005511381916016</v>
      </c>
      <c r="E92">
        <f t="shared" si="14"/>
        <v>6.543520967005971E-14</v>
      </c>
      <c r="F92">
        <f t="shared" si="19"/>
        <v>-1.0824655364438645E-5</v>
      </c>
      <c r="G92" s="68">
        <f t="shared" si="20"/>
        <v>128.02204552766406</v>
      </c>
      <c r="H92">
        <f t="shared" si="21"/>
        <v>1.319561886242234E-5</v>
      </c>
      <c r="J92">
        <f t="shared" si="22"/>
        <v>7.928836727912951E-2</v>
      </c>
    </row>
    <row r="93" spans="3:10" x14ac:dyDescent="0.15">
      <c r="C93" s="66">
        <f t="shared" si="18"/>
        <v>88</v>
      </c>
      <c r="D93" s="67">
        <f t="shared" si="17"/>
        <v>32.373390823087469</v>
      </c>
      <c r="E93">
        <f t="shared" si="14"/>
        <v>4.5294293197830493E-14</v>
      </c>
      <c r="F93">
        <f t="shared" si="19"/>
        <v>-9.1163778672102818E-6</v>
      </c>
      <c r="G93" s="68">
        <f t="shared" si="20"/>
        <v>129.49356329234988</v>
      </c>
      <c r="H93">
        <f t="shared" si="21"/>
        <v>1.1104760001660396E-5</v>
      </c>
      <c r="J93">
        <f t="shared" si="22"/>
        <v>7.474341585429034E-2</v>
      </c>
    </row>
    <row r="94" spans="3:10" x14ac:dyDescent="0.15">
      <c r="C94" s="66">
        <f t="shared" si="18"/>
        <v>89</v>
      </c>
      <c r="D94" s="67">
        <f t="shared" si="17"/>
        <v>32.741270264258915</v>
      </c>
      <c r="E94">
        <f t="shared" si="14"/>
        <v>3.1352738176213994E-14</v>
      </c>
      <c r="F94">
        <f t="shared" si="19"/>
        <v>-7.6765634363429063E-6</v>
      </c>
      <c r="G94" s="68">
        <f t="shared" si="20"/>
        <v>130.96508105703566</v>
      </c>
      <c r="H94">
        <f t="shared" si="21"/>
        <v>9.3439930289877695E-6</v>
      </c>
      <c r="J94">
        <f t="shared" si="22"/>
        <v>7.043379522909636E-2</v>
      </c>
    </row>
    <row r="95" spans="3:10" x14ac:dyDescent="0.15">
      <c r="C95" s="66">
        <f t="shared" si="18"/>
        <v>90</v>
      </c>
      <c r="D95" s="67">
        <f t="shared" si="17"/>
        <v>33.109149705430362</v>
      </c>
      <c r="E95">
        <f t="shared" si="14"/>
        <v>2.1702385041153704E-14</v>
      </c>
      <c r="F95">
        <f t="shared" si="19"/>
        <v>-6.4632234264362079E-6</v>
      </c>
      <c r="G95" s="68">
        <f t="shared" si="20"/>
        <v>132.43659882172145</v>
      </c>
      <c r="H95">
        <f t="shared" si="21"/>
        <v>7.86142006568264E-6</v>
      </c>
      <c r="J95">
        <f t="shared" si="22"/>
        <v>6.6349559480856343E-2</v>
      </c>
    </row>
    <row r="96" spans="3:10" x14ac:dyDescent="0.15">
      <c r="C96" s="66">
        <f t="shared" si="18"/>
        <v>91</v>
      </c>
      <c r="D96" s="67">
        <f t="shared" si="17"/>
        <v>33.477029146601808</v>
      </c>
      <c r="E96">
        <f t="shared" si="14"/>
        <v>1.5022404544934298E-14</v>
      </c>
      <c r="F96">
        <f t="shared" si="19"/>
        <v>-5.4409001878514983E-6</v>
      </c>
      <c r="G96" s="68">
        <f t="shared" si="20"/>
        <v>133.90811658640723</v>
      </c>
      <c r="H96">
        <f t="shared" si="21"/>
        <v>6.6132643068198429E-6</v>
      </c>
      <c r="J96">
        <f t="shared" si="22"/>
        <v>6.2480969736696777E-2</v>
      </c>
    </row>
    <row r="97" spans="3:10" x14ac:dyDescent="0.15">
      <c r="C97" s="66">
        <f t="shared" si="18"/>
        <v>92</v>
      </c>
      <c r="D97" s="67">
        <f t="shared" si="17"/>
        <v>33.844908587773261</v>
      </c>
      <c r="E97">
        <f t="shared" si="14"/>
        <v>1.0398517853393691E-14</v>
      </c>
      <c r="F97">
        <f t="shared" si="19"/>
        <v>-4.579657754366724E-6</v>
      </c>
      <c r="G97" s="68">
        <f t="shared" si="20"/>
        <v>135.37963435109305</v>
      </c>
      <c r="H97">
        <f t="shared" si="21"/>
        <v>5.562606123007045E-6</v>
      </c>
      <c r="J97">
        <f t="shared" si="22"/>
        <v>5.8818513990401201E-2</v>
      </c>
    </row>
    <row r="98" spans="3:10" x14ac:dyDescent="0.15">
      <c r="C98" s="66">
        <f t="shared" si="18"/>
        <v>93</v>
      </c>
      <c r="D98" s="67">
        <f t="shared" si="17"/>
        <v>34.212788028944708</v>
      </c>
      <c r="E98">
        <f t="shared" si="14"/>
        <v>7.1978605837645583E-15</v>
      </c>
      <c r="F98">
        <f t="shared" si="19"/>
        <v>-3.8542273264846669E-6</v>
      </c>
      <c r="G98" s="68">
        <f t="shared" si="20"/>
        <v>136.85115211577883</v>
      </c>
      <c r="H98">
        <f t="shared" si="21"/>
        <v>4.6783146199276166E-6</v>
      </c>
      <c r="J98">
        <f t="shared" si="22"/>
        <v>5.5352923361808914E-2</v>
      </c>
    </row>
    <row r="99" spans="3:10" x14ac:dyDescent="0.15">
      <c r="C99" s="66">
        <f t="shared" si="18"/>
        <v>94</v>
      </c>
      <c r="D99" s="67">
        <f t="shared" si="17"/>
        <v>34.580667470116154</v>
      </c>
      <c r="E99">
        <f t="shared" si="14"/>
        <v>4.9823636131376991E-15</v>
      </c>
      <c r="F99">
        <f t="shared" si="19"/>
        <v>-3.243284026301344E-6</v>
      </c>
      <c r="G99" s="68">
        <f t="shared" si="20"/>
        <v>138.32266988046462</v>
      </c>
      <c r="H99">
        <f t="shared" si="21"/>
        <v>3.934144654605818E-6</v>
      </c>
      <c r="J99">
        <f t="shared" si="22"/>
        <v>5.2075185159152E-2</v>
      </c>
    </row>
    <row r="100" spans="3:10" x14ac:dyDescent="0.15">
      <c r="C100" s="66">
        <f t="shared" ref="C100:C105" si="23">C99+$B$7</f>
        <v>95</v>
      </c>
      <c r="D100" s="67">
        <f t="shared" si="17"/>
        <v>34.948546911287607</v>
      </c>
      <c r="E100">
        <f t="shared" si="14"/>
        <v>3.448795219722799E-15</v>
      </c>
      <c r="F100">
        <f t="shared" ref="F100:F105" si="24">$B$12*0.5*$B$10*$B$9*(2-D100)*EXP(-D100/2)</f>
        <v>-2.7288349349151004E-6</v>
      </c>
      <c r="G100" s="68">
        <f t="shared" ref="G100:G105" si="25">$B$16*$B$4*C100/$B$6</f>
        <v>139.79418764515043</v>
      </c>
      <c r="H100">
        <f t="shared" ref="H100:H105" si="26">$B$16*0.5*$B$10*$B$9*D100*EXP($B$17-D100/2)</f>
        <v>3.3079738709940455E-6</v>
      </c>
      <c r="J100">
        <f t="shared" ref="J100:J105" si="27">$B$22*$B$20*$B$21*$B$9*(27-18*D100+2*D100*D100)*EXP(-$B$23*D100/3)</f>
        <v>4.8976553076961041E-2</v>
      </c>
    </row>
    <row r="101" spans="3:10" x14ac:dyDescent="0.15">
      <c r="C101" s="66">
        <f t="shared" si="23"/>
        <v>96</v>
      </c>
      <c r="D101" s="67">
        <f t="shared" si="17"/>
        <v>35.316426352459054</v>
      </c>
      <c r="E101">
        <f t="shared" si="14"/>
        <v>2.3872582154019905E-15</v>
      </c>
      <c r="F101">
        <f t="shared" si="24"/>
        <v>-2.2957014346004759E-6</v>
      </c>
      <c r="G101" s="68">
        <f t="shared" si="25"/>
        <v>141.26570540983622</v>
      </c>
      <c r="H101">
        <f t="shared" si="26"/>
        <v>2.7811581945310345E-6</v>
      </c>
      <c r="J101">
        <f t="shared" si="27"/>
        <v>4.6048554835932162E-2</v>
      </c>
    </row>
    <row r="102" spans="3:10" x14ac:dyDescent="0.15">
      <c r="C102" s="66">
        <f t="shared" si="23"/>
        <v>97</v>
      </c>
      <c r="D102" s="67">
        <f t="shared" si="17"/>
        <v>35.6843057936305</v>
      </c>
      <c r="E102">
        <f t="shared" si="14"/>
        <v>1.6524616348379076E-15</v>
      </c>
      <c r="F102">
        <f t="shared" si="24"/>
        <v>-1.931081441617049E-6</v>
      </c>
      <c r="G102" s="68">
        <f t="shared" si="25"/>
        <v>142.737223174522</v>
      </c>
      <c r="H102">
        <f t="shared" si="26"/>
        <v>2.3379875176374679E-6</v>
      </c>
      <c r="J102">
        <f t="shared" si="27"/>
        <v>4.3282997546413016E-2</v>
      </c>
    </row>
    <row r="103" spans="3:10" x14ac:dyDescent="0.15">
      <c r="C103" s="66">
        <f t="shared" si="23"/>
        <v>98</v>
      </c>
      <c r="D103" s="67">
        <f t="shared" si="17"/>
        <v>36.052185234801954</v>
      </c>
      <c r="E103">
        <f t="shared" si="14"/>
        <v>1.1438349806459205E-15</v>
      </c>
      <c r="F103">
        <f t="shared" si="24"/>
        <v>-1.6241792969734157E-6</v>
      </c>
      <c r="G103" s="68">
        <f t="shared" si="25"/>
        <v>144.20874093920781</v>
      </c>
      <c r="H103">
        <f t="shared" si="26"/>
        <v>1.9652261027430841E-6</v>
      </c>
      <c r="J103">
        <f t="shared" si="27"/>
        <v>4.0671971053910044E-2</v>
      </c>
    </row>
    <row r="104" spans="3:10" x14ac:dyDescent="0.15">
      <c r="C104" s="66">
        <f t="shared" si="23"/>
        <v>99</v>
      </c>
      <c r="D104" s="67">
        <f t="shared" si="17"/>
        <v>36.4200646759734</v>
      </c>
      <c r="E104">
        <f t="shared" si="14"/>
        <v>7.917632914228604E-16</v>
      </c>
      <c r="F104">
        <f t="shared" si="24"/>
        <v>-1.3658929377799503E-6</v>
      </c>
      <c r="G104" s="68">
        <f t="shared" si="25"/>
        <v>145.6802587038936</v>
      </c>
      <c r="H104">
        <f t="shared" si="26"/>
        <v>1.6517246006762451E-6</v>
      </c>
      <c r="J104">
        <f t="shared" si="27"/>
        <v>3.8207849503210316E-2</v>
      </c>
    </row>
    <row r="105" spans="3:10" x14ac:dyDescent="0.15">
      <c r="C105" s="66">
        <f t="shared" si="23"/>
        <v>100</v>
      </c>
      <c r="D105" s="67">
        <f t="shared" si="17"/>
        <v>36.787944117144846</v>
      </c>
      <c r="E105">
        <f t="shared" si="14"/>
        <v>5.4805904719818837E-16</v>
      </c>
      <c r="F105">
        <f t="shared" si="24"/>
        <v>-1.1485495490132325E-6</v>
      </c>
      <c r="G105" s="68">
        <f t="shared" si="25"/>
        <v>147.15177646857938</v>
      </c>
      <c r="H105">
        <f t="shared" si="26"/>
        <v>1.3880925934764334E-6</v>
      </c>
      <c r="J105">
        <f t="shared" si="27"/>
        <v>3.5883291337299388E-2</v>
      </c>
    </row>
    <row r="106" spans="3:10" x14ac:dyDescent="0.15">
      <c r="C106" s="66">
        <f t="shared" ref="C106:C125" si="28">C105+$B$7</f>
        <v>101</v>
      </c>
      <c r="D106" s="67">
        <f t="shared" si="17"/>
        <v>37.155823558316293</v>
      </c>
      <c r="E106">
        <f t="shared" si="14"/>
        <v>3.7936681640796971E-16</v>
      </c>
      <c r="F106">
        <f t="shared" ref="F106:F125" si="29">$B$12*0.5*$B$10*$B$9*(2-D106)*EXP(-D106/2)</f>
        <v>-9.6568223566418051E-7</v>
      </c>
      <c r="G106" s="68">
        <f t="shared" ref="G106:G125" si="30">$B$16*$B$4*C106/$B$6</f>
        <v>148.62329423326517</v>
      </c>
      <c r="H106">
        <f t="shared" ref="H106:H125" si="31">$B$16*0.5*$B$10*$B$9*D106*EXP($B$17-D106/2)</f>
        <v>1.1664222759475385E-6</v>
      </c>
      <c r="J106">
        <f t="shared" ref="J106:J125" si="32">$B$22*$B$20*$B$21*$B$9*(27-18*D106+2*D106*D106)*EXP(-$B$23*D106/3)</f>
        <v>3.3691237928212429E-2</v>
      </c>
    </row>
    <row r="107" spans="3:10" x14ac:dyDescent="0.15">
      <c r="C107" s="66">
        <f t="shared" si="28"/>
        <v>102</v>
      </c>
      <c r="D107" s="67">
        <f t="shared" si="17"/>
        <v>37.523702999487746</v>
      </c>
      <c r="E107">
        <f t="shared" si="14"/>
        <v>2.6259794839126757E-16</v>
      </c>
      <c r="F107">
        <f t="shared" si="29"/>
        <v>-8.1184139348077656E-7</v>
      </c>
      <c r="G107" s="68">
        <f t="shared" si="30"/>
        <v>150.09481199795098</v>
      </c>
      <c r="H107">
        <f t="shared" si="31"/>
        <v>9.8005533559549425E-7</v>
      </c>
      <c r="J107">
        <f t="shared" si="32"/>
        <v>3.162491101920565E-2</v>
      </c>
    </row>
    <row r="108" spans="3:10" x14ac:dyDescent="0.15">
      <c r="C108" s="66">
        <f t="shared" si="28"/>
        <v>103</v>
      </c>
      <c r="D108" s="67">
        <f t="shared" si="17"/>
        <v>37.891582440659192</v>
      </c>
      <c r="E108">
        <f t="shared" si="14"/>
        <v>1.8177046467118111E-16</v>
      </c>
      <c r="F108">
        <f t="shared" si="29"/>
        <v>-6.8243542286222097E-7</v>
      </c>
      <c r="G108" s="68">
        <f t="shared" si="30"/>
        <v>151.56632976263677</v>
      </c>
      <c r="H108">
        <f t="shared" si="31"/>
        <v>8.2338631519562156E-7</v>
      </c>
      <c r="J108">
        <f t="shared" si="32"/>
        <v>2.967780914113953E-2</v>
      </c>
    </row>
    <row r="109" spans="3:10" x14ac:dyDescent="0.15">
      <c r="C109" s="66">
        <f t="shared" si="28"/>
        <v>104</v>
      </c>
      <c r="D109" s="67">
        <f t="shared" si="17"/>
        <v>38.259461881830639</v>
      </c>
      <c r="E109">
        <f t="shared" si="14"/>
        <v>1.2582162971641798E-16</v>
      </c>
      <c r="F109">
        <f t="shared" si="29"/>
        <v>-5.7359625054369801E-7</v>
      </c>
      <c r="G109" s="68">
        <f t="shared" si="30"/>
        <v>153.03784752732255</v>
      </c>
      <c r="H109">
        <f t="shared" si="31"/>
        <v>6.9169677948204957E-7</v>
      </c>
      <c r="J109">
        <f t="shared" si="32"/>
        <v>2.7843703150658573E-2</v>
      </c>
    </row>
    <row r="110" spans="3:10" x14ac:dyDescent="0.15">
      <c r="C110" s="66">
        <f t="shared" si="28"/>
        <v>105</v>
      </c>
      <c r="D110" s="67">
        <f t="shared" si="17"/>
        <v>38.627341323002092</v>
      </c>
      <c r="E110">
        <f t="shared" si="14"/>
        <v>8.7093811049739973E-17</v>
      </c>
      <c r="F110">
        <f t="shared" si="29"/>
        <v>-4.820658194000886E-7</v>
      </c>
      <c r="G110" s="68">
        <f t="shared" si="30"/>
        <v>154.50936529200837</v>
      </c>
      <c r="H110">
        <f t="shared" si="31"/>
        <v>5.8101548573187731E-7</v>
      </c>
      <c r="J110">
        <f t="shared" si="32"/>
        <v>2.6116631023579234E-2</v>
      </c>
    </row>
    <row r="111" spans="3:10" x14ac:dyDescent="0.15">
      <c r="C111" s="66">
        <f t="shared" si="28"/>
        <v>106</v>
      </c>
      <c r="D111" s="67">
        <f t="shared" si="17"/>
        <v>38.995220764173538</v>
      </c>
      <c r="E111">
        <f t="shared" si="14"/>
        <v>6.0286390664816532E-17</v>
      </c>
      <c r="F111">
        <f t="shared" si="29"/>
        <v>-4.0510029664225861E-7</v>
      </c>
      <c r="G111" s="68">
        <f t="shared" si="30"/>
        <v>155.98088305669415</v>
      </c>
      <c r="H111">
        <f t="shared" si="31"/>
        <v>4.8800050146693479E-7</v>
      </c>
      <c r="J111">
        <f t="shared" si="32"/>
        <v>2.449089202379549E-2</v>
      </c>
    </row>
    <row r="112" spans="3:10" x14ac:dyDescent="0.15">
      <c r="C112" s="66">
        <f t="shared" si="28"/>
        <v>107</v>
      </c>
      <c r="D112" s="67">
        <f t="shared" si="17"/>
        <v>39.363100205344985</v>
      </c>
      <c r="E112">
        <f t="shared" si="14"/>
        <v>4.1730277451232602E-17</v>
      </c>
      <c r="F112">
        <f t="shared" si="29"/>
        <v>-3.4038925077577188E-7</v>
      </c>
      <c r="G112" s="68">
        <f t="shared" si="30"/>
        <v>157.45240082137994</v>
      </c>
      <c r="H112">
        <f t="shared" si="31"/>
        <v>4.0983984163046354E-7</v>
      </c>
      <c r="J112">
        <f t="shared" si="32"/>
        <v>2.2961040355925274E-2</v>
      </c>
    </row>
    <row r="113" spans="3:10" x14ac:dyDescent="0.15">
      <c r="C113" s="66">
        <f t="shared" si="28"/>
        <v>108</v>
      </c>
      <c r="D113" s="67">
        <f t="shared" si="17"/>
        <v>39.730979646516438</v>
      </c>
      <c r="E113">
        <f t="shared" si="14"/>
        <v>2.8885724239801609E-17</v>
      </c>
      <c r="F113">
        <f t="shared" si="29"/>
        <v>-2.8598747147735063E-7</v>
      </c>
      <c r="G113" s="68">
        <f t="shared" si="30"/>
        <v>158.92391858606575</v>
      </c>
      <c r="H113">
        <f t="shared" si="31"/>
        <v>3.4416772984127552E-7</v>
      </c>
      <c r="J113">
        <f t="shared" si="32"/>
        <v>2.1521878398787178E-2</v>
      </c>
    </row>
    <row r="114" spans="3:10" x14ac:dyDescent="0.15">
      <c r="C114" s="66">
        <f t="shared" si="28"/>
        <v>109</v>
      </c>
      <c r="D114" s="67">
        <f t="shared" si="17"/>
        <v>40.098859087687885</v>
      </c>
      <c r="E114">
        <f t="shared" si="14"/>
        <v>1.9994716446181274E-17</v>
      </c>
      <c r="F114">
        <f t="shared" si="29"/>
        <v>-2.4025746554451283E-7</v>
      </c>
      <c r="G114" s="68">
        <f t="shared" si="30"/>
        <v>160.39543635075154</v>
      </c>
      <c r="H114">
        <f t="shared" si="31"/>
        <v>2.8899403848170973E-7</v>
      </c>
      <c r="J114">
        <f t="shared" si="32"/>
        <v>2.0168449606565327E-2</v>
      </c>
    </row>
    <row r="115" spans="3:10" x14ac:dyDescent="0.15">
      <c r="C115" s="66">
        <f t="shared" si="28"/>
        <v>110</v>
      </c>
      <c r="D115" s="67">
        <f t="shared" si="17"/>
        <v>40.466738528859331</v>
      </c>
      <c r="E115">
        <f t="shared" si="14"/>
        <v>1.3840355271837827E-17</v>
      </c>
      <c r="F115">
        <f t="shared" si="29"/>
        <v>-2.0182096609547459E-7</v>
      </c>
      <c r="G115" s="68">
        <f t="shared" si="30"/>
        <v>161.86695411543732</v>
      </c>
      <c r="H115">
        <f t="shared" si="31"/>
        <v>2.4264484299858498E-7</v>
      </c>
      <c r="J115">
        <f t="shared" si="32"/>
        <v>1.88960311551244E-2</v>
      </c>
    </row>
    <row r="116" spans="3:10" x14ac:dyDescent="0.15">
      <c r="C116" s="66">
        <f t="shared" si="28"/>
        <v>111</v>
      </c>
      <c r="D116" s="67">
        <f t="shared" si="17"/>
        <v>40.834617970030777</v>
      </c>
      <c r="E116">
        <f t="shared" si="14"/>
        <v>9.5803026047550514E-18</v>
      </c>
      <c r="F116">
        <f t="shared" si="29"/>
        <v>-1.6951804957976246E-7</v>
      </c>
      <c r="G116" s="68">
        <f t="shared" si="30"/>
        <v>163.33847188012311</v>
      </c>
      <c r="H116">
        <f t="shared" si="31"/>
        <v>2.0371234754535759E-7</v>
      </c>
      <c r="J116">
        <f t="shared" si="32"/>
        <v>1.7700126402335915E-2</v>
      </c>
    </row>
    <row r="117" spans="3:10" x14ac:dyDescent="0.15">
      <c r="C117" s="66">
        <f t="shared" si="28"/>
        <v>112</v>
      </c>
      <c r="D117" s="67">
        <f t="shared" si="17"/>
        <v>41.202497411202231</v>
      </c>
      <c r="E117">
        <f t="shared" si="14"/>
        <v>6.6314914751814922E-18</v>
      </c>
      <c r="F117">
        <f t="shared" si="29"/>
        <v>-1.4237267299460549E-7</v>
      </c>
      <c r="G117" s="68">
        <f t="shared" si="30"/>
        <v>164.80998964480892</v>
      </c>
      <c r="H117">
        <f t="shared" si="31"/>
        <v>1.7101271100753659E-7</v>
      </c>
      <c r="J117">
        <f t="shared" si="32"/>
        <v>1.6576457223406279E-2</v>
      </c>
    </row>
    <row r="118" spans="3:10" x14ac:dyDescent="0.15">
      <c r="C118" s="66">
        <f t="shared" si="28"/>
        <v>113</v>
      </c>
      <c r="D118" s="67">
        <f t="shared" si="17"/>
        <v>41.570376852373677</v>
      </c>
      <c r="E118">
        <f t="shared" si="14"/>
        <v>4.5903225607485397E-18</v>
      </c>
      <c r="F118">
        <f t="shared" si="29"/>
        <v>-1.1956362801206379E-7</v>
      </c>
      <c r="G118" s="68">
        <f t="shared" si="30"/>
        <v>166.28150740949471</v>
      </c>
      <c r="H118">
        <f t="shared" si="31"/>
        <v>1.4355053219566232E-7</v>
      </c>
      <c r="J118">
        <f t="shared" si="32"/>
        <v>1.552095627501541E-2</v>
      </c>
    </row>
    <row r="119" spans="3:10" x14ac:dyDescent="0.15">
      <c r="C119" s="66">
        <f t="shared" si="28"/>
        <v>114</v>
      </c>
      <c r="D119" s="67">
        <f t="shared" si="17"/>
        <v>41.938256293545123</v>
      </c>
      <c r="E119">
        <f t="shared" si="14"/>
        <v>3.1774241572315914E-18</v>
      </c>
      <c r="F119">
        <f t="shared" si="29"/>
        <v>-1.004000646229626E-7</v>
      </c>
      <c r="G119" s="68">
        <f t="shared" si="30"/>
        <v>167.75302517418049</v>
      </c>
      <c r="H119">
        <f t="shared" si="31"/>
        <v>1.2048894705577456E-7</v>
      </c>
      <c r="J119">
        <f t="shared" si="32"/>
        <v>1.452975923552941E-2</v>
      </c>
    </row>
    <row r="120" spans="3:10" x14ac:dyDescent="0.15">
      <c r="C120" s="66">
        <f t="shared" si="28"/>
        <v>115</v>
      </c>
      <c r="D120" s="67">
        <f t="shared" si="17"/>
        <v>42.306135734716577</v>
      </c>
      <c r="E120">
        <f t="shared" si="14"/>
        <v>2.1994149956452005E-18</v>
      </c>
      <c r="F120">
        <f t="shared" si="29"/>
        <v>-8.4300868739430176E-8</v>
      </c>
      <c r="G120" s="68">
        <f t="shared" si="30"/>
        <v>169.22454293886631</v>
      </c>
      <c r="H120">
        <f t="shared" si="31"/>
        <v>1.0112445463938207E-7</v>
      </c>
      <c r="J120">
        <f t="shared" si="32"/>
        <v>1.359919706259924E-2</v>
      </c>
    </row>
    <row r="121" spans="3:10" x14ac:dyDescent="0.15">
      <c r="C121" s="66">
        <f t="shared" si="28"/>
        <v>116</v>
      </c>
      <c r="D121" s="67">
        <f t="shared" si="17"/>
        <v>42.674015175888023</v>
      </c>
      <c r="E121">
        <f t="shared" si="14"/>
        <v>1.5224364402402412E-18</v>
      </c>
      <c r="F121">
        <f t="shared" si="29"/>
        <v>-7.0777289653871215E-8</v>
      </c>
      <c r="G121" s="68">
        <f t="shared" si="30"/>
        <v>170.69606070355209</v>
      </c>
      <c r="H121">
        <f t="shared" si="31"/>
        <v>8.4865726954357646E-8</v>
      </c>
      <c r="J121">
        <f t="shared" si="32"/>
        <v>1.2725788304053227E-2</v>
      </c>
    </row>
    <row r="122" spans="3:10" x14ac:dyDescent="0.15">
      <c r="C122" s="66">
        <f t="shared" si="28"/>
        <v>117</v>
      </c>
      <c r="D122" s="67">
        <f t="shared" si="17"/>
        <v>43.041894617059469</v>
      </c>
      <c r="E122">
        <f t="shared" si="14"/>
        <v>1.0538314593474181E-18</v>
      </c>
      <c r="F122">
        <f t="shared" si="29"/>
        <v>-5.9418307455194214E-8</v>
      </c>
      <c r="G122" s="68">
        <f t="shared" si="30"/>
        <v>172.16757846823788</v>
      </c>
      <c r="H122">
        <f t="shared" si="31"/>
        <v>7.1215774631486443E-8</v>
      </c>
      <c r="J122">
        <f t="shared" si="32"/>
        <v>1.1906231493096794E-2</v>
      </c>
    </row>
    <row r="123" spans="3:10" x14ac:dyDescent="0.15">
      <c r="C123" s="66">
        <f t="shared" si="28"/>
        <v>118</v>
      </c>
      <c r="D123" s="67">
        <f t="shared" si="17"/>
        <v>43.409774058230923</v>
      </c>
      <c r="E123">
        <f t="shared" si="14"/>
        <v>7.294627974978413E-19</v>
      </c>
      <c r="F123">
        <f t="shared" si="29"/>
        <v>-4.9878310104278892E-8</v>
      </c>
      <c r="G123" s="68">
        <f t="shared" si="30"/>
        <v>173.63909623292369</v>
      </c>
      <c r="H123">
        <f t="shared" si="31"/>
        <v>5.9756938929121541E-8</v>
      </c>
      <c r="J123">
        <f t="shared" si="32"/>
        <v>1.1137397654406238E-2</v>
      </c>
    </row>
    <row r="124" spans="3:10" x14ac:dyDescent="0.15">
      <c r="C124" s="66">
        <f t="shared" si="28"/>
        <v>119</v>
      </c>
      <c r="D124" s="67">
        <f t="shared" si="17"/>
        <v>43.777653499402369</v>
      </c>
      <c r="E124">
        <f t="shared" si="14"/>
        <v>5.0493460620628223E-19</v>
      </c>
      <c r="F124">
        <f t="shared" si="29"/>
        <v>-4.1866717117398998E-8</v>
      </c>
      <c r="G124" s="68">
        <f t="shared" si="30"/>
        <v>175.11061399760948</v>
      </c>
      <c r="H124">
        <f t="shared" si="31"/>
        <v>5.0138263787340209E-8</v>
      </c>
      <c r="J124">
        <f t="shared" si="32"/>
        <v>1.0416322943712041E-2</v>
      </c>
    </row>
    <row r="125" spans="3:10" x14ac:dyDescent="0.15">
      <c r="C125" s="66">
        <f t="shared" si="28"/>
        <v>120</v>
      </c>
      <c r="D125" s="67">
        <f t="shared" si="17"/>
        <v>44.145532940573815</v>
      </c>
      <c r="E125">
        <f t="shared" si="14"/>
        <v>3.4951605129039882E-19</v>
      </c>
      <c r="F125">
        <f t="shared" si="29"/>
        <v>-3.513924360302398E-8</v>
      </c>
      <c r="G125" s="68">
        <f t="shared" si="30"/>
        <v>176.58213176229526</v>
      </c>
      <c r="H125">
        <f t="shared" si="31"/>
        <v>4.2064871824600949E-8</v>
      </c>
      <c r="J125">
        <f t="shared" si="32"/>
        <v>9.7402014398712163E-3</v>
      </c>
    </row>
    <row r="126" spans="3:10" x14ac:dyDescent="0.15">
      <c r="C126" s="66">
        <f t="shared" ref="C126:C160" si="33">C125+$B$7</f>
        <v>121</v>
      </c>
      <c r="D126" s="67">
        <f t="shared" si="17"/>
        <v>44.513412381745262</v>
      </c>
      <c r="E126">
        <f t="shared" si="14"/>
        <v>2.4193523004387972E-19</v>
      </c>
      <c r="F126">
        <f t="shared" ref="F126:F160" si="34">$B$12*0.5*$B$10*$B$9*(2-D126)*EXP(-D126/2)</f>
        <v>-2.9490546357318159E-8</v>
      </c>
      <c r="G126" s="68">
        <f t="shared" ref="G126:G160" si="35">$B$16*$B$4*C126/$B$6</f>
        <v>178.05364952698105</v>
      </c>
      <c r="H126">
        <f t="shared" ref="H126:H160" si="36">$B$16*0.5*$B$10*$B$9*D126*EXP($B$17-D126/2)</f>
        <v>3.5289027366672289E-8</v>
      </c>
      <c r="J126">
        <f t="shared" ref="J126:J160" si="37">$B$22*$B$20*$B$21*$B$9*(27-18*D126+2*D126*D126)*EXP(-$B$23*D126/3)</f>
        <v>9.1063781052023885E-3</v>
      </c>
    </row>
    <row r="127" spans="3:10" x14ac:dyDescent="0.15">
      <c r="C127" s="66">
        <f t="shared" si="33"/>
        <v>122</v>
      </c>
      <c r="D127" s="67">
        <f t="shared" si="17"/>
        <v>44.881291822916715</v>
      </c>
      <c r="E127">
        <f t="shared" si="14"/>
        <v>1.6746771806411878E-19</v>
      </c>
      <c r="F127">
        <f t="shared" si="34"/>
        <v>-2.474803421284397E-8</v>
      </c>
      <c r="G127" s="68">
        <f t="shared" si="35"/>
        <v>179.52516729166686</v>
      </c>
      <c r="H127">
        <f t="shared" si="36"/>
        <v>2.9602619519607496E-8</v>
      </c>
      <c r="J127">
        <f t="shared" si="37"/>
        <v>8.5123419269651952E-3</v>
      </c>
    </row>
    <row r="128" spans="3:10" x14ac:dyDescent="0.15">
      <c r="C128" s="66">
        <f t="shared" si="33"/>
        <v>123</v>
      </c>
      <c r="D128" s="67">
        <f t="shared" si="17"/>
        <v>45.249171264088162</v>
      </c>
      <c r="E128">
        <f t="shared" si="14"/>
        <v>1.1592125953924435E-19</v>
      </c>
      <c r="F128">
        <f t="shared" si="34"/>
        <v>-2.076665900999625E-8</v>
      </c>
      <c r="G128" s="68">
        <f t="shared" si="35"/>
        <v>180.99668505635265</v>
      </c>
      <c r="H128">
        <f t="shared" si="36"/>
        <v>2.4830840391326152E-8</v>
      </c>
      <c r="J128">
        <f t="shared" si="37"/>
        <v>7.9557192502834051E-3</v>
      </c>
    </row>
    <row r="129" spans="3:10" x14ac:dyDescent="0.15">
      <c r="C129" s="66">
        <f t="shared" si="33"/>
        <v>124</v>
      </c>
      <c r="D129" s="67">
        <f t="shared" si="17"/>
        <v>45.617050705259608</v>
      </c>
      <c r="E129">
        <f t="shared" si="14"/>
        <v>8.0240768600070807E-20</v>
      </c>
      <c r="F129">
        <f t="shared" si="34"/>
        <v>-1.7424532400312362E-8</v>
      </c>
      <c r="G129" s="68">
        <f t="shared" si="35"/>
        <v>182.46820282103843</v>
      </c>
      <c r="H129">
        <f t="shared" si="36"/>
        <v>2.0826869051520832E-8</v>
      </c>
      <c r="J129">
        <f t="shared" si="37"/>
        <v>7.4342673105103601E-3</v>
      </c>
    </row>
    <row r="130" spans="3:10" x14ac:dyDescent="0.15">
      <c r="C130" s="66">
        <f t="shared" si="33"/>
        <v>125</v>
      </c>
      <c r="D130" s="67">
        <f t="shared" si="17"/>
        <v>45.984930146431061</v>
      </c>
      <c r="E130">
        <f t="shared" si="14"/>
        <v>5.5542710380491724E-20</v>
      </c>
      <c r="F130">
        <f t="shared" si="34"/>
        <v>-1.4619238023156974E-8</v>
      </c>
      <c r="G130" s="68">
        <f t="shared" si="35"/>
        <v>183.93972058572425</v>
      </c>
      <c r="H130">
        <f t="shared" si="36"/>
        <v>1.7467401729270809E-8</v>
      </c>
      <c r="J130">
        <f t="shared" si="37"/>
        <v>6.9458679709931024E-3</v>
      </c>
    </row>
    <row r="131" spans="3:10" x14ac:dyDescent="0.15">
      <c r="C131" s="66">
        <f t="shared" si="33"/>
        <v>126</v>
      </c>
      <c r="D131" s="67">
        <f t="shared" si="17"/>
        <v>46.352809587602508</v>
      </c>
      <c r="E131">
        <f t="shared" si="14"/>
        <v>3.8446698981501069E-20</v>
      </c>
      <c r="F131">
        <f t="shared" si="34"/>
        <v>-1.2264729122822997E-8</v>
      </c>
      <c r="G131" s="68">
        <f t="shared" si="35"/>
        <v>185.41123835041003</v>
      </c>
      <c r="H131">
        <f t="shared" si="36"/>
        <v>1.464889395372524E-8</v>
      </c>
      <c r="J131">
        <f t="shared" si="37"/>
        <v>6.4885216703836381E-3</v>
      </c>
    </row>
    <row r="132" spans="3:10" x14ac:dyDescent="0.15">
      <c r="C132" s="66">
        <f t="shared" si="33"/>
        <v>127</v>
      </c>
      <c r="D132" s="67">
        <f t="shared" si="17"/>
        <v>46.720689028773954</v>
      </c>
      <c r="E132">
        <f t="shared" si="14"/>
        <v>2.6612829162426429E-20</v>
      </c>
      <c r="F132">
        <f t="shared" si="34"/>
        <v>-1.0288718984152874E-8</v>
      </c>
      <c r="G132" s="68">
        <f t="shared" si="35"/>
        <v>186.88275611509582</v>
      </c>
      <c r="H132">
        <f t="shared" si="36"/>
        <v>1.2284401581782748E-8</v>
      </c>
      <c r="J132">
        <f t="shared" si="37"/>
        <v>6.0603415820525463E-3</v>
      </c>
    </row>
    <row r="133" spans="3:10" x14ac:dyDescent="0.15">
      <c r="C133" s="66">
        <f t="shared" si="33"/>
        <v>128</v>
      </c>
      <c r="D133" s="67">
        <f t="shared" si="17"/>
        <v>47.088568469945407</v>
      </c>
      <c r="E133">
        <f t="shared" si="14"/>
        <v>1.8421417047254592E-20</v>
      </c>
      <c r="F133">
        <f t="shared" si="34"/>
        <v>-8.6304861621110182E-9</v>
      </c>
      <c r="G133" s="68">
        <f t="shared" si="35"/>
        <v>188.35427387978163</v>
      </c>
      <c r="H133">
        <f t="shared" si="36"/>
        <v>1.0300925549470736E-8</v>
      </c>
      <c r="J133">
        <f t="shared" si="37"/>
        <v>5.659547986761505E-3</v>
      </c>
    </row>
    <row r="134" spans="3:10" x14ac:dyDescent="0.15">
      <c r="C134" s="66">
        <f t="shared" si="33"/>
        <v>129</v>
      </c>
      <c r="D134" s="67">
        <f t="shared" si="17"/>
        <v>47.456447911116854</v>
      </c>
      <c r="E134">
        <f t="shared" ref="E134:E180" si="38">2*$B$9*EXP(-D134)</f>
        <v>1.2751316440568333E-20</v>
      </c>
      <c r="F134">
        <f t="shared" si="34"/>
        <v>-7.2390287875482637E-9</v>
      </c>
      <c r="G134" s="68">
        <f t="shared" si="35"/>
        <v>189.82579164446742</v>
      </c>
      <c r="H134">
        <f t="shared" si="36"/>
        <v>8.6371802554542356E-9</v>
      </c>
      <c r="J134">
        <f t="shared" si="37"/>
        <v>5.2844628585294214E-3</v>
      </c>
    </row>
    <row r="135" spans="3:10" x14ac:dyDescent="0.15">
      <c r="C135" s="66">
        <f t="shared" si="33"/>
        <v>130</v>
      </c>
      <c r="D135" s="67">
        <f t="shared" ref="D135:D180" si="39">$B$4*C135/$B$6</f>
        <v>47.8243273522883</v>
      </c>
      <c r="E135">
        <f t="shared" si="38"/>
        <v>8.8264692423181684E-21</v>
      </c>
      <c r="F135">
        <f t="shared" si="34"/>
        <v>-6.0715126053104299E-9</v>
      </c>
      <c r="G135" s="68">
        <f t="shared" si="35"/>
        <v>191.2973094091532</v>
      </c>
      <c r="H135">
        <f t="shared" si="36"/>
        <v>7.2417181786467717E-9</v>
      </c>
      <c r="J135">
        <f t="shared" si="37"/>
        <v>4.9335046625640661E-3</v>
      </c>
    </row>
    <row r="136" spans="3:10" x14ac:dyDescent="0.15">
      <c r="C136" s="66">
        <f t="shared" si="33"/>
        <v>131</v>
      </c>
      <c r="D136" s="67">
        <f t="shared" si="39"/>
        <v>48.192206793459746</v>
      </c>
      <c r="E136">
        <f t="shared" si="38"/>
        <v>6.109687548630575E-21</v>
      </c>
      <c r="F136">
        <f t="shared" si="34"/>
        <v>-5.0919661439575674E-9</v>
      </c>
      <c r="G136" s="68">
        <f t="shared" si="35"/>
        <v>192.76882717383899</v>
      </c>
      <c r="H136">
        <f t="shared" si="36"/>
        <v>6.0713540209345712E-9</v>
      </c>
      <c r="J136">
        <f t="shared" si="37"/>
        <v>4.6051833632151321E-3</v>
      </c>
    </row>
    <row r="137" spans="3:10" x14ac:dyDescent="0.15">
      <c r="C137" s="66">
        <f t="shared" si="33"/>
        <v>132</v>
      </c>
      <c r="D137" s="67">
        <f t="shared" si="39"/>
        <v>48.5600862346312</v>
      </c>
      <c r="E137">
        <f t="shared" si="38"/>
        <v>4.2291295553291225E-21</v>
      </c>
      <c r="F137">
        <f t="shared" si="34"/>
        <v>-4.2701837838269434E-9</v>
      </c>
      <c r="G137" s="68">
        <f t="shared" si="35"/>
        <v>194.2403449385248</v>
      </c>
      <c r="H137">
        <f t="shared" si="36"/>
        <v>5.0898406658049599E-9</v>
      </c>
      <c r="J137">
        <f t="shared" si="37"/>
        <v>4.2980956391166477E-3</v>
      </c>
    </row>
    <row r="138" spans="3:10" x14ac:dyDescent="0.15">
      <c r="C138" s="66">
        <f t="shared" si="33"/>
        <v>133</v>
      </c>
      <c r="D138" s="67">
        <f t="shared" si="39"/>
        <v>48.927965675802646</v>
      </c>
      <c r="E138">
        <f t="shared" si="38"/>
        <v>2.9274061322116699E-21</v>
      </c>
      <c r="F138">
        <f t="shared" si="34"/>
        <v>-3.5808036974444878E-9</v>
      </c>
      <c r="G138" s="68">
        <f t="shared" si="35"/>
        <v>195.71186270321058</v>
      </c>
      <c r="H138">
        <f t="shared" si="36"/>
        <v>4.2667568200947074E-9</v>
      </c>
      <c r="J138">
        <f t="shared" si="37"/>
        <v>4.0109203020182935E-3</v>
      </c>
    </row>
    <row r="139" spans="3:10" x14ac:dyDescent="0.15">
      <c r="C139" s="66">
        <f t="shared" si="33"/>
        <v>134</v>
      </c>
      <c r="D139" s="67">
        <f t="shared" si="39"/>
        <v>49.295845116974093</v>
      </c>
      <c r="E139">
        <f t="shared" si="38"/>
        <v>2.026352361826279E-21</v>
      </c>
      <c r="F139">
        <f t="shared" si="34"/>
        <v>-3.0025328652469426E-9</v>
      </c>
      <c r="G139" s="68">
        <f t="shared" si="35"/>
        <v>197.18338046789637</v>
      </c>
      <c r="H139">
        <f t="shared" si="36"/>
        <v>3.5765725833757928E-9</v>
      </c>
      <c r="J139">
        <f t="shared" si="37"/>
        <v>3.7424139152417409E-3</v>
      </c>
    </row>
    <row r="140" spans="3:10" x14ac:dyDescent="0.15">
      <c r="C140" s="66">
        <f t="shared" si="33"/>
        <v>135</v>
      </c>
      <c r="D140" s="67">
        <f t="shared" si="39"/>
        <v>49.663724558145546</v>
      </c>
      <c r="E140">
        <f t="shared" si="38"/>
        <v>1.4026423765043931E-21</v>
      </c>
      <c r="F140">
        <f t="shared" si="34"/>
        <v>-2.5174957737406075E-9</v>
      </c>
      <c r="G140" s="68">
        <f t="shared" si="35"/>
        <v>198.65489823258218</v>
      </c>
      <c r="H140">
        <f t="shared" si="36"/>
        <v>2.9978645567436425E-9</v>
      </c>
      <c r="J140">
        <f t="shared" si="37"/>
        <v>3.4914066072291522E-3</v>
      </c>
    </row>
    <row r="141" spans="3:10" x14ac:dyDescent="0.15">
      <c r="C141" s="66">
        <f t="shared" si="33"/>
        <v>136</v>
      </c>
      <c r="D141" s="67">
        <f t="shared" si="39"/>
        <v>50.031603999316992</v>
      </c>
      <c r="E141">
        <f t="shared" si="38"/>
        <v>9.7090993325205931E-22</v>
      </c>
      <c r="F141">
        <f t="shared" si="34"/>
        <v>-2.1106871121372499E-9</v>
      </c>
      <c r="G141" s="68">
        <f t="shared" si="35"/>
        <v>200.12641599726797</v>
      </c>
      <c r="H141">
        <f t="shared" si="36"/>
        <v>2.5126566193474142E-9</v>
      </c>
      <c r="J141">
        <f t="shared" si="37"/>
        <v>3.2567980752676246E-3</v>
      </c>
    </row>
    <row r="142" spans="3:10" x14ac:dyDescent="0.15">
      <c r="C142" s="66">
        <f t="shared" si="33"/>
        <v>137</v>
      </c>
      <c r="D142" s="67">
        <f t="shared" si="39"/>
        <v>50.399483440488439</v>
      </c>
      <c r="E142">
        <f t="shared" si="38"/>
        <v>6.7206446509679219E-22</v>
      </c>
      <c r="F142">
        <f t="shared" si="34"/>
        <v>-1.7695119064743722E-9</v>
      </c>
      <c r="G142" s="68">
        <f t="shared" si="35"/>
        <v>201.59793376195375</v>
      </c>
      <c r="H142">
        <f t="shared" si="36"/>
        <v>2.105866301244669E-9</v>
      </c>
      <c r="J142">
        <f t="shared" si="37"/>
        <v>3.0375537741645364E-3</v>
      </c>
    </row>
    <row r="143" spans="3:10" x14ac:dyDescent="0.15">
      <c r="C143" s="66">
        <f t="shared" si="33"/>
        <v>138</v>
      </c>
      <c r="D143" s="67">
        <f t="shared" si="39"/>
        <v>50.767362881659892</v>
      </c>
      <c r="E143">
        <f t="shared" si="38"/>
        <v>4.6520344449764254E-22</v>
      </c>
      <c r="F143">
        <f t="shared" si="34"/>
        <v>-1.4833991594421755E-9</v>
      </c>
      <c r="G143" s="68">
        <f t="shared" si="35"/>
        <v>203.06945152663957</v>
      </c>
      <c r="H143">
        <f t="shared" si="36"/>
        <v>1.764839878283705E-9</v>
      </c>
      <c r="J143">
        <f t="shared" si="37"/>
        <v>2.8327012844084208E-3</v>
      </c>
    </row>
    <row r="144" spans="3:10" x14ac:dyDescent="0.15">
      <c r="C144" s="66">
        <f t="shared" si="33"/>
        <v>139</v>
      </c>
      <c r="D144" s="67">
        <f t="shared" si="39"/>
        <v>51.135242322831338</v>
      </c>
      <c r="E144">
        <f t="shared" si="38"/>
        <v>3.2201411622217565E-22</v>
      </c>
      <c r="F144">
        <f t="shared" si="34"/>
        <v>-1.2434772773597495E-9</v>
      </c>
      <c r="G144" s="68">
        <f t="shared" si="35"/>
        <v>204.54096929132535</v>
      </c>
      <c r="H144">
        <f t="shared" si="36"/>
        <v>1.4789620041052519E-9</v>
      </c>
      <c r="J144">
        <f t="shared" si="37"/>
        <v>2.64132685416835E-3</v>
      </c>
    </row>
    <row r="145" spans="3:10" x14ac:dyDescent="0.15">
      <c r="C145" s="66">
        <f t="shared" si="33"/>
        <v>140</v>
      </c>
      <c r="D145" s="67">
        <f t="shared" si="39"/>
        <v>51.503121764002785</v>
      </c>
      <c r="E145">
        <f t="shared" si="38"/>
        <v>2.228983733306693E-22</v>
      </c>
      <c r="F145">
        <f t="shared" si="34"/>
        <v>-1.0423014285356146E-9</v>
      </c>
      <c r="G145" s="68">
        <f t="shared" si="35"/>
        <v>206.01248705601114</v>
      </c>
      <c r="H145">
        <f t="shared" si="36"/>
        <v>1.2393279563737303E-9</v>
      </c>
      <c r="J145">
        <f t="shared" si="37"/>
        <v>2.4625721093561258E-3</v>
      </c>
    </row>
    <row r="146" spans="3:10" x14ac:dyDescent="0.15">
      <c r="C146" s="66">
        <f t="shared" si="33"/>
        <v>141</v>
      </c>
      <c r="D146" s="67">
        <f t="shared" si="39"/>
        <v>51.871001205174231</v>
      </c>
      <c r="E146">
        <f t="shared" si="38"/>
        <v>1.5429039390055456E-22</v>
      </c>
      <c r="F146">
        <f t="shared" si="34"/>
        <v>-8.7362454488959745E-10</v>
      </c>
      <c r="G146" s="68">
        <f t="shared" si="35"/>
        <v>207.48400482069692</v>
      </c>
      <c r="H146">
        <f t="shared" si="36"/>
        <v>1.0384684766868712E-9</v>
      </c>
      <c r="J146">
        <f t="shared" si="37"/>
        <v>2.295630925894041E-3</v>
      </c>
    </row>
    <row r="147" spans="3:10" x14ac:dyDescent="0.15">
      <c r="C147" s="66">
        <f t="shared" si="33"/>
        <v>142</v>
      </c>
      <c r="D147" s="67">
        <f t="shared" si="39"/>
        <v>52.238880646345685</v>
      </c>
      <c r="E147">
        <f t="shared" si="38"/>
        <v>1.0679990748372425E-22</v>
      </c>
      <c r="F147">
        <f t="shared" si="34"/>
        <v>-7.3220499779854054E-10</v>
      </c>
      <c r="G147" s="68">
        <f t="shared" si="35"/>
        <v>208.95552258538274</v>
      </c>
      <c r="H147">
        <f t="shared" si="36"/>
        <v>8.7011878327947121E-10</v>
      </c>
      <c r="J147">
        <f t="shared" si="37"/>
        <v>2.1397464582890253E-3</v>
      </c>
    </row>
    <row r="148" spans="3:10" x14ac:dyDescent="0.15">
      <c r="C148" s="66">
        <f t="shared" si="33"/>
        <v>143</v>
      </c>
      <c r="D148" s="67">
        <f t="shared" si="39"/>
        <v>52.606760087517131</v>
      </c>
      <c r="E148">
        <f t="shared" si="38"/>
        <v>7.3926962983086559E-23</v>
      </c>
      <c r="F148">
        <f t="shared" si="34"/>
        <v>-6.1364508892744514E-10</v>
      </c>
      <c r="G148" s="68">
        <f t="shared" si="35"/>
        <v>210.42704035006852</v>
      </c>
      <c r="H148">
        <f t="shared" si="36"/>
        <v>7.2902468063865312E-10</v>
      </c>
      <c r="J148">
        <f t="shared" si="37"/>
        <v>1.9942083186085115E-3</v>
      </c>
    </row>
    <row r="149" spans="3:10" x14ac:dyDescent="0.15">
      <c r="C149" s="66">
        <f t="shared" si="33"/>
        <v>144</v>
      </c>
      <c r="D149" s="67">
        <f t="shared" si="39"/>
        <v>52.974639528688577</v>
      </c>
      <c r="E149">
        <f t="shared" si="38"/>
        <v>5.1172290170153177E-23</v>
      </c>
      <c r="F149">
        <f t="shared" si="34"/>
        <v>-5.1425543040987963E-10</v>
      </c>
      <c r="G149" s="68">
        <f t="shared" si="35"/>
        <v>211.89855811475431</v>
      </c>
      <c r="H149">
        <f t="shared" si="36"/>
        <v>6.1077982090182276E-10</v>
      </c>
      <c r="J149">
        <f t="shared" si="37"/>
        <v>1.8583498999784878E-3</v>
      </c>
    </row>
    <row r="150" spans="3:10" x14ac:dyDescent="0.15">
      <c r="C150" s="66">
        <f t="shared" si="33"/>
        <v>145</v>
      </c>
      <c r="D150" s="67">
        <f t="shared" si="39"/>
        <v>53.342518969860031</v>
      </c>
      <c r="E150">
        <f t="shared" si="38"/>
        <v>3.5421491369223917E-23</v>
      </c>
      <c r="F150">
        <f t="shared" si="34"/>
        <v>-4.3094107402611357E-10</v>
      </c>
      <c r="G150" s="68">
        <f t="shared" si="35"/>
        <v>213.37007587944012</v>
      </c>
      <c r="H150">
        <f t="shared" si="36"/>
        <v>5.1168912244058836E-10</v>
      </c>
      <c r="J150">
        <f t="shared" si="37"/>
        <v>1.7315458387758178E-3</v>
      </c>
    </row>
    <row r="151" spans="3:10" x14ac:dyDescent="0.15">
      <c r="C151" s="66">
        <f t="shared" si="33"/>
        <v>146</v>
      </c>
      <c r="D151" s="67">
        <f t="shared" si="39"/>
        <v>53.710398411031477</v>
      </c>
      <c r="E151">
        <f t="shared" si="38"/>
        <v>2.4518778554722982E-23</v>
      </c>
      <c r="F151">
        <f t="shared" si="34"/>
        <v>-3.6110590947860768E-10</v>
      </c>
      <c r="G151" s="68">
        <f t="shared" si="35"/>
        <v>214.84159364412591</v>
      </c>
      <c r="H151">
        <f t="shared" si="36"/>
        <v>4.2865414998369145E-10</v>
      </c>
      <c r="J151">
        <f t="shared" si="37"/>
        <v>1.613209609761609E-3</v>
      </c>
    </row>
    <row r="152" spans="3:10" x14ac:dyDescent="0.15">
      <c r="C152" s="66">
        <f t="shared" si="33"/>
        <v>147</v>
      </c>
      <c r="D152" s="67">
        <f t="shared" si="39"/>
        <v>54.078277852202923</v>
      </c>
      <c r="E152">
        <f t="shared" si="38"/>
        <v>1.6971913902469747E-23</v>
      </c>
      <c r="F152">
        <f t="shared" si="34"/>
        <v>-3.0257240726243284E-10</v>
      </c>
      <c r="G152" s="68">
        <f t="shared" si="35"/>
        <v>216.31311140881169</v>
      </c>
      <c r="H152">
        <f t="shared" si="36"/>
        <v>3.5907693210339916E-10</v>
      </c>
      <c r="J152">
        <f t="shared" si="37"/>
        <v>1.5027912484965812E-3</v>
      </c>
    </row>
    <row r="153" spans="3:10" x14ac:dyDescent="0.15">
      <c r="C153" s="66">
        <f t="shared" si="33"/>
        <v>148</v>
      </c>
      <c r="D153" s="67">
        <f t="shared" si="39"/>
        <v>54.446157293374377</v>
      </c>
      <c r="E153">
        <f t="shared" si="38"/>
        <v>1.1747969454104736E-23</v>
      </c>
      <c r="F153">
        <f t="shared" si="34"/>
        <v>-2.5351424862996665E-10</v>
      </c>
      <c r="G153" s="68">
        <f t="shared" si="35"/>
        <v>217.78462917349751</v>
      </c>
      <c r="H153">
        <f t="shared" si="36"/>
        <v>3.0077925616569224E-10</v>
      </c>
      <c r="J153">
        <f t="shared" si="37"/>
        <v>1.3997751954896497E-3</v>
      </c>
    </row>
    <row r="154" spans="3:10" x14ac:dyDescent="0.15">
      <c r="C154" s="66">
        <f t="shared" si="33"/>
        <v>149</v>
      </c>
      <c r="D154" s="67">
        <f t="shared" si="39"/>
        <v>54.814036734545823</v>
      </c>
      <c r="E154">
        <f t="shared" si="38"/>
        <v>8.131951828632305E-24</v>
      </c>
      <c r="F154">
        <f t="shared" si="34"/>
        <v>-2.1239977778016034E-10</v>
      </c>
      <c r="G154" s="68">
        <f t="shared" si="35"/>
        <v>219.25614693818329</v>
      </c>
      <c r="H154">
        <f t="shared" si="36"/>
        <v>2.5193495499081848E-10</v>
      </c>
      <c r="J154">
        <f t="shared" si="37"/>
        <v>1.3036782566552441E-3</v>
      </c>
    </row>
    <row r="155" spans="3:10" x14ac:dyDescent="0.15">
      <c r="C155" s="66">
        <f t="shared" si="33"/>
        <v>150</v>
      </c>
      <c r="D155" s="67">
        <f t="shared" si="39"/>
        <v>55.181916175717269</v>
      </c>
      <c r="E155">
        <f t="shared" si="38"/>
        <v>5.6289421590291059E-24</v>
      </c>
      <c r="F155">
        <f t="shared" si="34"/>
        <v>-1.7794454147074012E-10</v>
      </c>
      <c r="G155" s="68">
        <f t="shared" si="35"/>
        <v>220.72766470286908</v>
      </c>
      <c r="H155">
        <f t="shared" si="36"/>
        <v>2.110130978447854E-10</v>
      </c>
      <c r="J155">
        <f t="shared" si="37"/>
        <v>1.2140476747898481E-3</v>
      </c>
    </row>
    <row r="156" spans="3:10" x14ac:dyDescent="0.15">
      <c r="C156" s="66">
        <f t="shared" si="33"/>
        <v>151</v>
      </c>
      <c r="D156" s="67">
        <f t="shared" si="39"/>
        <v>55.549795616888716</v>
      </c>
      <c r="E156">
        <f t="shared" si="38"/>
        <v>3.8963572949526775E-24</v>
      </c>
      <c r="F156">
        <f t="shared" si="34"/>
        <v>-1.490714586962613E-10</v>
      </c>
      <c r="G156" s="68">
        <f t="shared" si="35"/>
        <v>222.19918246755486</v>
      </c>
      <c r="H156">
        <f t="shared" si="36"/>
        <v>1.7673033306116465E-10</v>
      </c>
      <c r="J156">
        <f t="shared" si="37"/>
        <v>1.1304593069228126E-3</v>
      </c>
    </row>
    <row r="157" spans="3:10" x14ac:dyDescent="0.15">
      <c r="C157" s="66">
        <f t="shared" si="33"/>
        <v>152</v>
      </c>
      <c r="D157" s="67">
        <f t="shared" si="39"/>
        <v>55.917675058060169</v>
      </c>
      <c r="E157">
        <f t="shared" si="38"/>
        <v>2.6970609647460653E-24</v>
      </c>
      <c r="F157">
        <f t="shared" si="34"/>
        <v>-1.2487739626151691E-10</v>
      </c>
      <c r="G157" s="68">
        <f t="shared" si="35"/>
        <v>223.67070023224068</v>
      </c>
      <c r="H157">
        <f t="shared" si="36"/>
        <v>1.4801091073389781E-10</v>
      </c>
      <c r="J157">
        <f t="shared" si="37"/>
        <v>1.0525159025474653E-3</v>
      </c>
    </row>
    <row r="158" spans="3:10" x14ac:dyDescent="0.15">
      <c r="C158" s="66">
        <f t="shared" si="33"/>
        <v>153</v>
      </c>
      <c r="D158" s="67">
        <f t="shared" si="39"/>
        <v>56.285554499231615</v>
      </c>
      <c r="E158">
        <f t="shared" si="38"/>
        <v>1.8669072923522465E-24</v>
      </c>
      <c r="F158">
        <f t="shared" si="34"/>
        <v>-1.0460512204850481E-10</v>
      </c>
      <c r="G158" s="68">
        <f t="shared" si="35"/>
        <v>225.14221799692646</v>
      </c>
      <c r="H158">
        <f t="shared" si="36"/>
        <v>1.2395315006827421E-10</v>
      </c>
      <c r="J158">
        <f t="shared" si="37"/>
        <v>9.7984547789529736E-4</v>
      </c>
    </row>
    <row r="159" spans="3:10" x14ac:dyDescent="0.15">
      <c r="C159" s="66">
        <f t="shared" si="33"/>
        <v>154</v>
      </c>
      <c r="D159" s="67">
        <f t="shared" si="39"/>
        <v>56.653433940403062</v>
      </c>
      <c r="E159">
        <f t="shared" si="38"/>
        <v>1.2922743993538725E-24</v>
      </c>
      <c r="F159">
        <f t="shared" si="34"/>
        <v>-8.7619772449609331E-11</v>
      </c>
      <c r="G159" s="68">
        <f t="shared" si="35"/>
        <v>226.61373576161225</v>
      </c>
      <c r="H159">
        <f t="shared" si="36"/>
        <v>1.0380131431208203E-10</v>
      </c>
      <c r="J159">
        <f t="shared" si="37"/>
        <v>9.1209978157637988E-4</v>
      </c>
    </row>
    <row r="160" spans="3:10" x14ac:dyDescent="0.15">
      <c r="C160" s="66">
        <f t="shared" si="33"/>
        <v>155</v>
      </c>
      <c r="D160" s="67">
        <f t="shared" si="39"/>
        <v>57.021313381574515</v>
      </c>
      <c r="E160">
        <f t="shared" si="38"/>
        <v>8.9451315020644887E-25</v>
      </c>
      <c r="F160">
        <f t="shared" si="34"/>
        <v>-7.3389108803708542E-11</v>
      </c>
      <c r="G160" s="68">
        <f t="shared" si="35"/>
        <v>228.08525352629806</v>
      </c>
      <c r="H160">
        <f t="shared" si="36"/>
        <v>8.6922022751841312E-11</v>
      </c>
      <c r="J160">
        <f t="shared" si="37"/>
        <v>8.489528470719712E-4</v>
      </c>
    </row>
    <row r="161" spans="3:10" x14ac:dyDescent="0.15">
      <c r="C161" s="66">
        <f t="shared" ref="C161:C180" si="40">C160+$B$7</f>
        <v>156</v>
      </c>
      <c r="D161" s="67">
        <f t="shared" si="39"/>
        <v>57.389192822745962</v>
      </c>
      <c r="E161">
        <f t="shared" si="38"/>
        <v>6.1918256392941121E-25</v>
      </c>
      <c r="F161">
        <f t="shared" ref="F161:F180" si="41">$B$12*0.5*$B$10*$B$9*(2-D161)*EXP(-D161/2)</f>
        <v>-6.1466953918010912E-11</v>
      </c>
      <c r="G161" s="68">
        <f t="shared" ref="G161:G180" si="42">$B$16*$B$4*C161/$B$6</f>
        <v>229.55677129098385</v>
      </c>
      <c r="H161">
        <f t="shared" ref="H161:H180" si="43">$B$16*0.5*$B$10*$B$9*D161*EXP($B$17-D161/2)</f>
        <v>7.2784469127475403E-11</v>
      </c>
      <c r="J161">
        <f t="shared" ref="J161:J180" si="44">$B$22*$B$20*$B$21*$B$9*(27-18*D161+2*D161*D161)*EXP(-$B$23*D161/3)</f>
        <v>7.9009962772944693E-4</v>
      </c>
    </row>
    <row r="162" spans="3:10" x14ac:dyDescent="0.15">
      <c r="C162" s="66">
        <f t="shared" si="40"/>
        <v>157</v>
      </c>
      <c r="D162" s="67">
        <f t="shared" si="39"/>
        <v>57.757072263917408</v>
      </c>
      <c r="E162">
        <f t="shared" si="38"/>
        <v>4.285985593232651E-25</v>
      </c>
      <c r="F162">
        <f t="shared" si="41"/>
        <v>-5.1479297413009975E-11</v>
      </c>
      <c r="G162" s="68">
        <f t="shared" si="42"/>
        <v>231.02828905566963</v>
      </c>
      <c r="H162">
        <f t="shared" si="43"/>
        <v>6.09438332610393E-11</v>
      </c>
      <c r="J162">
        <f t="shared" si="44"/>
        <v>7.3525471007412761E-4</v>
      </c>
    </row>
    <row r="163" spans="3:10" x14ac:dyDescent="0.15">
      <c r="C163" s="66">
        <f t="shared" si="40"/>
        <v>158</v>
      </c>
      <c r="D163" s="67">
        <f t="shared" si="39"/>
        <v>58.124951705088861</v>
      </c>
      <c r="E163">
        <f t="shared" si="38"/>
        <v>2.9667619173287816E-25</v>
      </c>
      <c r="F163">
        <f t="shared" si="41"/>
        <v>-4.3112640656802524E-11</v>
      </c>
      <c r="G163" s="68">
        <f t="shared" si="42"/>
        <v>232.49980682035545</v>
      </c>
      <c r="H163">
        <f t="shared" si="43"/>
        <v>5.1027371298709555E-11</v>
      </c>
      <c r="J163">
        <f t="shared" si="44"/>
        <v>6.8415110141631635E-4</v>
      </c>
    </row>
    <row r="164" spans="3:10" x14ac:dyDescent="0.15">
      <c r="C164" s="66">
        <f t="shared" si="40"/>
        <v>159</v>
      </c>
      <c r="D164" s="67">
        <f t="shared" si="39"/>
        <v>58.492831146260308</v>
      </c>
      <c r="E164">
        <f t="shared" si="38"/>
        <v>2.0535944609822768E-25</v>
      </c>
      <c r="F164">
        <f t="shared" si="41"/>
        <v>-3.6104220952149027E-11</v>
      </c>
      <c r="G164" s="68">
        <f t="shared" si="42"/>
        <v>233.97132458504123</v>
      </c>
      <c r="H164">
        <f t="shared" si="43"/>
        <v>4.2722752745211442E-11</v>
      </c>
      <c r="J164">
        <f t="shared" si="44"/>
        <v>6.3653908789436582E-4</v>
      </c>
    </row>
    <row r="165" spans="3:10" x14ac:dyDescent="0.15">
      <c r="C165" s="66">
        <f t="shared" si="40"/>
        <v>160</v>
      </c>
      <c r="D165" s="67">
        <f t="shared" si="39"/>
        <v>58.860710587431754</v>
      </c>
      <c r="E165">
        <f t="shared" si="38"/>
        <v>1.4214993746361096E-25</v>
      </c>
      <c r="F165">
        <f t="shared" si="41"/>
        <v>-3.0233812502143854E-11</v>
      </c>
      <c r="G165" s="68">
        <f t="shared" si="42"/>
        <v>235.44284234972702</v>
      </c>
      <c r="H165">
        <f t="shared" si="43"/>
        <v>3.5768281959965854E-11</v>
      </c>
      <c r="J165">
        <f t="shared" si="44"/>
        <v>5.9218515925486121E-4</v>
      </c>
    </row>
    <row r="166" spans="3:10" x14ac:dyDescent="0.15">
      <c r="C166" s="66">
        <f t="shared" si="40"/>
        <v>161</v>
      </c>
      <c r="D166" s="67">
        <f t="shared" si="39"/>
        <v>59.228590028603207</v>
      </c>
      <c r="E166">
        <f t="shared" si="38"/>
        <v>9.8396275919263646E-26</v>
      </c>
      <c r="F166">
        <f t="shared" si="41"/>
        <v>-2.5316850271272819E-11</v>
      </c>
      <c r="G166" s="68">
        <f t="shared" si="42"/>
        <v>236.91436011441283</v>
      </c>
      <c r="H166">
        <f t="shared" si="43"/>
        <v>2.9944700113468256E-11</v>
      </c>
      <c r="J166">
        <f t="shared" si="44"/>
        <v>5.5087099682892774E-4</v>
      </c>
    </row>
    <row r="167" spans="3:10" x14ac:dyDescent="0.15">
      <c r="C167" s="66">
        <f t="shared" si="40"/>
        <v>162</v>
      </c>
      <c r="D167" s="67">
        <f t="shared" si="39"/>
        <v>59.596469469774654</v>
      </c>
      <c r="E167">
        <f t="shared" si="38"/>
        <v>6.8109963940423044E-26</v>
      </c>
      <c r="F167">
        <f t="shared" si="41"/>
        <v>-2.11986636600852E-11</v>
      </c>
      <c r="G167" s="68">
        <f t="shared" si="42"/>
        <v>238.38587787909862</v>
      </c>
      <c r="H167">
        <f t="shared" si="43"/>
        <v>2.5068312559505563E-11</v>
      </c>
      <c r="J167">
        <f t="shared" si="44"/>
        <v>5.1239252131832756E-4</v>
      </c>
    </row>
    <row r="168" spans="3:10" x14ac:dyDescent="0.15">
      <c r="C168" s="66">
        <f t="shared" si="40"/>
        <v>163</v>
      </c>
      <c r="D168" s="67">
        <f t="shared" si="39"/>
        <v>59.9643489109461</v>
      </c>
      <c r="E168">
        <f t="shared" si="38"/>
        <v>4.7145759782332644E-26</v>
      </c>
      <c r="F168">
        <f t="shared" si="41"/>
        <v>-1.7749641169526882E-11</v>
      </c>
      <c r="G168" s="68">
        <f t="shared" si="42"/>
        <v>239.8573956437844</v>
      </c>
      <c r="H168">
        <f t="shared" si="43"/>
        <v>2.0985227666530342E-11</v>
      </c>
      <c r="J168">
        <f t="shared" si="44"/>
        <v>4.7655899715626785E-4</v>
      </c>
    </row>
    <row r="169" spans="3:10" x14ac:dyDescent="0.15">
      <c r="C169" s="66">
        <f t="shared" si="40"/>
        <v>164</v>
      </c>
      <c r="D169" s="67">
        <f t="shared" si="39"/>
        <v>60.332228352117546</v>
      </c>
      <c r="E169">
        <f t="shared" si="38"/>
        <v>3.2634324507904141E-26</v>
      </c>
      <c r="F169">
        <f t="shared" si="41"/>
        <v>-1.4861175992237764E-11</v>
      </c>
      <c r="G169" s="68">
        <f t="shared" si="42"/>
        <v>241.32891340847019</v>
      </c>
      <c r="H169">
        <f t="shared" si="43"/>
        <v>1.7566527632177118E-11</v>
      </c>
      <c r="J169">
        <f t="shared" si="44"/>
        <v>4.4319219035547088E-4</v>
      </c>
    </row>
    <row r="170" spans="3:10" x14ac:dyDescent="0.15">
      <c r="C170" s="66">
        <f t="shared" si="40"/>
        <v>165</v>
      </c>
      <c r="D170" s="67">
        <f t="shared" si="39"/>
        <v>60.700107793289</v>
      </c>
      <c r="E170">
        <f t="shared" si="38"/>
        <v>2.2589499904215812E-26</v>
      </c>
      <c r="F170">
        <f t="shared" si="41"/>
        <v>-1.2442266612749407E-11</v>
      </c>
      <c r="G170" s="68">
        <f t="shared" si="42"/>
        <v>242.800431173156</v>
      </c>
      <c r="H170">
        <f t="shared" si="43"/>
        <v>1.4704220738816328E-11</v>
      </c>
      <c r="J170">
        <f t="shared" si="44"/>
        <v>4.1212557689942797E-4</v>
      </c>
    </row>
    <row r="171" spans="3:10" x14ac:dyDescent="0.15">
      <c r="C171" s="66">
        <f t="shared" si="40"/>
        <v>166</v>
      </c>
      <c r="D171" s="67">
        <f t="shared" si="39"/>
        <v>61.067987234460446</v>
      </c>
      <c r="E171">
        <f t="shared" si="38"/>
        <v>1.5636466009859557E-26</v>
      </c>
      <c r="F171">
        <f t="shared" si="41"/>
        <v>-1.0416666765959193E-11</v>
      </c>
      <c r="G171" s="68">
        <f t="shared" si="42"/>
        <v>244.27194893784178</v>
      </c>
      <c r="H171">
        <f t="shared" si="43"/>
        <v>1.2307848785729061E-11</v>
      </c>
      <c r="J171">
        <f t="shared" si="44"/>
        <v>3.8320359887209101E-4</v>
      </c>
    </row>
    <row r="172" spans="3:10" x14ac:dyDescent="0.15">
      <c r="C172" s="66">
        <f t="shared" si="40"/>
        <v>167</v>
      </c>
      <c r="D172" s="67">
        <f t="shared" si="39"/>
        <v>61.435866675631893</v>
      </c>
      <c r="E172">
        <f t="shared" si="38"/>
        <v>1.0823571584772586E-26</v>
      </c>
      <c r="F172">
        <f t="shared" si="41"/>
        <v>-8.7204961147709565E-12</v>
      </c>
      <c r="G172" s="68">
        <f t="shared" si="42"/>
        <v>245.74346670252757</v>
      </c>
      <c r="H172">
        <f t="shared" si="43"/>
        <v>1.0301643802795153E-11</v>
      </c>
      <c r="J172">
        <f t="shared" si="44"/>
        <v>3.5628096565614494E-4</v>
      </c>
    </row>
    <row r="173" spans="3:10" x14ac:dyDescent="0.15">
      <c r="C173" s="66">
        <f t="shared" si="40"/>
        <v>168</v>
      </c>
      <c r="D173" s="67">
        <f t="shared" si="39"/>
        <v>61.803746116803346</v>
      </c>
      <c r="E173">
        <f t="shared" si="38"/>
        <v>7.4920830433697151E-27</v>
      </c>
      <c r="F173">
        <f t="shared" si="41"/>
        <v>-7.3002372853435143E-12</v>
      </c>
      <c r="G173" s="68">
        <f t="shared" si="42"/>
        <v>247.21498446721338</v>
      </c>
      <c r="H173">
        <f t="shared" si="43"/>
        <v>8.6221452395226937E-12</v>
      </c>
      <c r="J173">
        <f t="shared" si="44"/>
        <v>3.3122199766038598E-4</v>
      </c>
    </row>
    <row r="174" spans="3:10" x14ac:dyDescent="0.15">
      <c r="C174" s="66">
        <f t="shared" si="40"/>
        <v>169</v>
      </c>
      <c r="D174" s="67">
        <f t="shared" si="39"/>
        <v>62.171625557974792</v>
      </c>
      <c r="E174">
        <f t="shared" si="38"/>
        <v>5.1860245843172653E-27</v>
      </c>
      <c r="F174">
        <f t="shared" si="41"/>
        <v>-6.1110568804479874E-12</v>
      </c>
      <c r="G174" s="68">
        <f t="shared" si="42"/>
        <v>248.68650223189917</v>
      </c>
      <c r="H174">
        <f t="shared" si="43"/>
        <v>7.2162031591002446E-12</v>
      </c>
      <c r="J174">
        <f t="shared" si="44"/>
        <v>3.0790001016258979E-4</v>
      </c>
    </row>
    <row r="175" spans="3:10" x14ac:dyDescent="0.15">
      <c r="C175" s="66">
        <f t="shared" si="40"/>
        <v>170</v>
      </c>
      <c r="D175" s="67">
        <f t="shared" si="39"/>
        <v>62.539504999146239</v>
      </c>
      <c r="E175">
        <f t="shared" si="38"/>
        <v>3.5897694717818511E-27</v>
      </c>
      <c r="F175">
        <f t="shared" si="41"/>
        <v>-5.1153981463184367E-12</v>
      </c>
      <c r="G175" s="68">
        <f t="shared" si="42"/>
        <v>250.15801999658495</v>
      </c>
      <c r="H175">
        <f t="shared" si="43"/>
        <v>6.039304992643199E-12</v>
      </c>
      <c r="J175">
        <f t="shared" si="44"/>
        <v>2.861967349755276E-4</v>
      </c>
    </row>
    <row r="176" spans="3:10" x14ac:dyDescent="0.15">
      <c r="C176" s="66">
        <f t="shared" si="40"/>
        <v>171</v>
      </c>
      <c r="D176" s="67">
        <f t="shared" si="39"/>
        <v>62.907384440317692</v>
      </c>
      <c r="E176">
        <f t="shared" si="38"/>
        <v>2.4848406811463936E-27</v>
      </c>
      <c r="F176">
        <f t="shared" si="41"/>
        <v>-4.2818014054344245E-12</v>
      </c>
      <c r="G176" s="68">
        <f t="shared" si="42"/>
        <v>251.62953776127077</v>
      </c>
      <c r="H176">
        <f t="shared" si="43"/>
        <v>5.0541734955953861E-12</v>
      </c>
      <c r="J176">
        <f t="shared" si="44"/>
        <v>2.6600177776041551E-4</v>
      </c>
    </row>
    <row r="177" spans="3:10" x14ac:dyDescent="0.15">
      <c r="C177" s="66">
        <f t="shared" si="40"/>
        <v>172</v>
      </c>
      <c r="D177" s="67">
        <f t="shared" si="39"/>
        <v>63.275263881489138</v>
      </c>
      <c r="E177">
        <f t="shared" si="38"/>
        <v>1.7200082788645813E-27</v>
      </c>
      <c r="F177">
        <f t="shared" si="41"/>
        <v>-3.5839154466966689E-12</v>
      </c>
      <c r="G177" s="68">
        <f t="shared" si="42"/>
        <v>253.10105552595655</v>
      </c>
      <c r="H177">
        <f t="shared" si="43"/>
        <v>4.229592008328148E-12</v>
      </c>
      <c r="J177">
        <f t="shared" si="44"/>
        <v>2.4721210892419585E-4</v>
      </c>
    </row>
    <row r="178" spans="3:10" x14ac:dyDescent="0.15">
      <c r="C178" s="66">
        <f t="shared" si="40"/>
        <v>173</v>
      </c>
      <c r="D178" s="67">
        <f t="shared" si="39"/>
        <v>63.643143322660585</v>
      </c>
      <c r="E178">
        <f t="shared" si="38"/>
        <v>1.1905908100304495E-27</v>
      </c>
      <c r="F178">
        <f t="shared" si="41"/>
        <v>-2.9996690036195478E-12</v>
      </c>
      <c r="G178" s="68">
        <f t="shared" si="42"/>
        <v>254.57257329064234</v>
      </c>
      <c r="H178">
        <f t="shared" si="43"/>
        <v>3.5394202182366959E-12</v>
      </c>
      <c r="J178">
        <f t="shared" si="44"/>
        <v>2.2973158614452601E-4</v>
      </c>
    </row>
    <row r="179" spans="3:10" x14ac:dyDescent="0.15">
      <c r="C179" s="66">
        <f t="shared" si="40"/>
        <v>174</v>
      </c>
      <c r="D179" s="67">
        <f t="shared" si="39"/>
        <v>64.011022763832031</v>
      </c>
      <c r="E179">
        <f t="shared" si="38"/>
        <v>8.2412770586470187E-28</v>
      </c>
      <c r="F179">
        <f t="shared" si="41"/>
        <v>-2.5105764336594133E-12</v>
      </c>
      <c r="G179" s="68">
        <f t="shared" si="42"/>
        <v>256.04409105532812</v>
      </c>
      <c r="H179">
        <f t="shared" si="43"/>
        <v>2.9617695708685983E-12</v>
      </c>
      <c r="J179">
        <f t="shared" si="44"/>
        <v>2.134705066694616E-4</v>
      </c>
    </row>
    <row r="180" spans="3:10" x14ac:dyDescent="0.15">
      <c r="C180" s="66">
        <f t="shared" si="40"/>
        <v>175</v>
      </c>
      <c r="D180" s="67">
        <f t="shared" si="39"/>
        <v>64.378902205003484</v>
      </c>
      <c r="E180">
        <f t="shared" si="38"/>
        <v>5.7046171518528821E-28</v>
      </c>
      <c r="F180">
        <f t="shared" si="41"/>
        <v>-2.1011558914367593E-12</v>
      </c>
      <c r="G180" s="68">
        <f t="shared" si="42"/>
        <v>257.51560882001394</v>
      </c>
      <c r="H180">
        <f t="shared" si="43"/>
        <v>2.4783124673003645E-12</v>
      </c>
      <c r="J180">
        <f t="shared" si="44"/>
        <v>1.9834518763738742E-4</v>
      </c>
    </row>
  </sheetData>
  <pageMargins left="0.75" right="0.75" top="1" bottom="1" header="0.5" footer="0.5"/>
  <pageSetup paperSize="9" orientation="portrait" horizontalDpi="0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NormaVF</vt:lpstr>
      <vt:lpstr>c4h6</vt:lpstr>
      <vt:lpstr>spin.f.</vt:lpstr>
      <vt:lpstr>1sA.1sB</vt:lpstr>
      <vt:lpstr>SD1</vt:lpstr>
      <vt:lpstr>Sz</vt:lpstr>
      <vt:lpstr>Units</vt:lpstr>
      <vt:lpstr>Rnl(r)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Cernusak</dc:creator>
  <cp:lastModifiedBy>User</cp:lastModifiedBy>
  <cp:lastPrinted>2026-10-06T07:30:01Z</cp:lastPrinted>
  <dcterms:created xsi:type="dcterms:W3CDTF">2010-10-10T09:26:18Z</dcterms:created>
  <dcterms:modified xsi:type="dcterms:W3CDTF">2026-10-06T12:23:59Z</dcterms:modified>
</cp:coreProperties>
</file>